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Баланс_2013" sheetId="2" r:id="rId1"/>
    <sheet name="ОПУ_2013" sheetId="4" r:id="rId2"/>
    <sheet name="ДДС_2013" sheetId="3" r:id="rId3"/>
    <sheet name="БДР_2014" sheetId="6" r:id="rId4"/>
    <sheet name="БДДС_2014" sheetId="7" r:id="rId5"/>
  </sheets>
  <calcPr calcId="145621"/>
</workbook>
</file>

<file path=xl/calcChain.xml><?xml version="1.0" encoding="utf-8"?>
<calcChain xmlns="http://schemas.openxmlformats.org/spreadsheetml/2006/main">
  <c r="P44" i="4" l="1"/>
  <c r="P43" i="4"/>
  <c r="N42" i="4"/>
  <c r="L42" i="4"/>
  <c r="J42" i="4"/>
  <c r="H42" i="4"/>
  <c r="F42" i="4"/>
  <c r="D42" i="4"/>
  <c r="O41" i="4"/>
  <c r="O42" i="4" s="1"/>
  <c r="N41" i="4"/>
  <c r="M41" i="4"/>
  <c r="M42" i="4" s="1"/>
  <c r="L41" i="4"/>
  <c r="K41" i="4"/>
  <c r="K42" i="4" s="1"/>
  <c r="J41" i="4"/>
  <c r="I41" i="4"/>
  <c r="I42" i="4" s="1"/>
  <c r="H41" i="4"/>
  <c r="G41" i="4"/>
  <c r="G42" i="4" s="1"/>
  <c r="F41" i="4"/>
  <c r="E41" i="4"/>
  <c r="E42" i="4" s="1"/>
  <c r="D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41" i="4" s="1"/>
  <c r="P42" i="4" s="1"/>
  <c r="K23" i="3" l="1"/>
  <c r="K16" i="3"/>
  <c r="J23" i="3"/>
  <c r="J12" i="3"/>
  <c r="N51" i="2"/>
  <c r="M51" i="2"/>
  <c r="L51" i="2"/>
  <c r="K51" i="2"/>
  <c r="Q50" i="2"/>
  <c r="D34" i="2" l="1"/>
  <c r="K43" i="2"/>
  <c r="L43" i="2"/>
  <c r="M43" i="2"/>
  <c r="N43" i="2"/>
  <c r="O43" i="2"/>
  <c r="P43" i="2"/>
  <c r="Q43" i="2"/>
  <c r="K35" i="2"/>
  <c r="L35" i="2"/>
  <c r="M35" i="2"/>
  <c r="N35" i="2"/>
  <c r="O35" i="2"/>
  <c r="P35" i="2"/>
  <c r="Q35" i="2"/>
  <c r="J43" i="2"/>
  <c r="J35" i="2"/>
  <c r="L12" i="4"/>
  <c r="K12" i="4"/>
  <c r="P13" i="3"/>
  <c r="P14" i="3"/>
  <c r="P15" i="3"/>
  <c r="P16" i="3"/>
  <c r="P17" i="3"/>
  <c r="P18" i="3"/>
  <c r="P21" i="3"/>
  <c r="P22" i="3"/>
  <c r="P23" i="3"/>
  <c r="P25" i="3"/>
  <c r="P26" i="3"/>
  <c r="P27" i="3"/>
  <c r="P28" i="3"/>
  <c r="P29" i="3"/>
  <c r="P30" i="3"/>
  <c r="P31" i="3"/>
  <c r="P32" i="3"/>
  <c r="P33" i="3"/>
  <c r="P34" i="3"/>
  <c r="P35" i="3"/>
  <c r="P36" i="3"/>
  <c r="N8" i="3"/>
  <c r="N9" i="3"/>
  <c r="N10" i="3"/>
  <c r="M21" i="3"/>
  <c r="M23" i="3"/>
  <c r="M27" i="3"/>
  <c r="M16" i="3"/>
  <c r="M12" i="3"/>
  <c r="M8" i="3"/>
  <c r="M9" i="3"/>
  <c r="M10" i="3"/>
  <c r="L8" i="3"/>
  <c r="L9" i="3"/>
  <c r="L10" i="3"/>
  <c r="L21" i="3"/>
  <c r="L23" i="3"/>
  <c r="L16" i="3"/>
  <c r="K21" i="3"/>
  <c r="K27" i="3"/>
  <c r="K8" i="3"/>
  <c r="K9" i="3"/>
  <c r="K10" i="3"/>
  <c r="J21" i="3"/>
  <c r="J34" i="3"/>
  <c r="J27" i="3"/>
  <c r="J16" i="3"/>
  <c r="J8" i="3"/>
  <c r="J9" i="3"/>
  <c r="J10" i="3"/>
  <c r="I21" i="3"/>
  <c r="I16" i="3"/>
  <c r="F8" i="6" l="1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O37" i="6"/>
  <c r="AP37" i="6"/>
  <c r="AO38" i="6"/>
  <c r="AP38" i="6"/>
  <c r="AO24" i="6"/>
  <c r="AP24" i="6"/>
  <c r="AO25" i="6"/>
  <c r="AP25" i="6"/>
  <c r="AO26" i="6"/>
  <c r="AP26" i="6"/>
  <c r="AO27" i="6"/>
  <c r="AP27" i="6"/>
  <c r="AO28" i="6"/>
  <c r="AP28" i="6"/>
  <c r="AO29" i="6"/>
  <c r="AP29" i="6"/>
  <c r="AO30" i="6"/>
  <c r="AP30" i="6"/>
  <c r="AO31" i="6"/>
  <c r="AP31" i="6"/>
  <c r="AO32" i="6"/>
  <c r="AP32" i="6"/>
  <c r="AO33" i="6"/>
  <c r="AP33" i="6"/>
  <c r="AO34" i="6"/>
  <c r="AP34" i="6"/>
  <c r="AO20" i="6"/>
  <c r="AP20" i="6"/>
  <c r="AO21" i="6"/>
  <c r="AP21" i="6"/>
  <c r="AO13" i="6"/>
  <c r="AP13" i="6"/>
  <c r="AO14" i="6"/>
  <c r="AP14" i="6"/>
  <c r="AO15" i="6"/>
  <c r="AP15" i="6"/>
  <c r="AO16" i="6"/>
  <c r="AP16" i="6"/>
  <c r="AO17" i="6"/>
  <c r="AP17" i="6"/>
  <c r="AO18" i="6"/>
  <c r="AP18" i="6"/>
  <c r="AN10" i="6"/>
  <c r="AO10" i="6"/>
  <c r="AP10" i="6"/>
  <c r="AP8" i="6" s="1"/>
  <c r="AN11" i="6"/>
  <c r="AO11" i="6"/>
  <c r="AP11" i="6"/>
  <c r="AO9" i="6"/>
  <c r="AO8" i="6" s="1"/>
  <c r="AP9" i="6"/>
  <c r="AN38" i="6"/>
  <c r="AN37" i="6"/>
  <c r="AN34" i="6"/>
  <c r="AN33" i="6"/>
  <c r="AN32" i="6"/>
  <c r="AN31" i="6"/>
  <c r="AN30" i="6"/>
  <c r="AN29" i="6"/>
  <c r="AN28" i="6"/>
  <c r="AN27" i="6"/>
  <c r="AN26" i="6"/>
  <c r="AN25" i="6"/>
  <c r="AN24" i="6"/>
  <c r="AN21" i="6"/>
  <c r="AN20" i="6"/>
  <c r="AN18" i="6"/>
  <c r="AN17" i="6"/>
  <c r="AN16" i="6"/>
  <c r="AN15" i="6"/>
  <c r="AN14" i="6"/>
  <c r="AN13" i="6"/>
  <c r="AN9" i="6"/>
  <c r="AP22" i="6"/>
  <c r="AP12" i="6"/>
  <c r="AO22" i="6"/>
  <c r="AO12" i="6"/>
  <c r="G12" i="6"/>
  <c r="G22" i="6"/>
  <c r="G35" i="6"/>
  <c r="J12" i="6"/>
  <c r="J22" i="6"/>
  <c r="J35" i="6"/>
  <c r="E35" i="6"/>
  <c r="E22" i="6"/>
  <c r="E12" i="6"/>
  <c r="E8" i="6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P28" i="7"/>
  <c r="P27" i="7"/>
  <c r="P26" i="7"/>
  <c r="P25" i="7"/>
  <c r="P24" i="7"/>
  <c r="P23" i="7"/>
  <c r="P22" i="7"/>
  <c r="P21" i="7"/>
  <c r="P20" i="7"/>
  <c r="P19" i="7"/>
  <c r="P18" i="7" s="1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P16" i="7"/>
  <c r="P15" i="7"/>
  <c r="P14" i="7"/>
  <c r="P13" i="7"/>
  <c r="P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O10" i="7"/>
  <c r="N10" i="7"/>
  <c r="M10" i="7"/>
  <c r="L10" i="7"/>
  <c r="K10" i="7"/>
  <c r="J10" i="7"/>
  <c r="I10" i="7"/>
  <c r="H10" i="7"/>
  <c r="G10" i="7"/>
  <c r="F10" i="7"/>
  <c r="E10" i="7"/>
  <c r="P9" i="7"/>
  <c r="O9" i="7"/>
  <c r="N9" i="7"/>
  <c r="M9" i="7"/>
  <c r="L9" i="7"/>
  <c r="K9" i="7"/>
  <c r="J9" i="7"/>
  <c r="I9" i="7"/>
  <c r="H9" i="7"/>
  <c r="G9" i="7"/>
  <c r="F9" i="7"/>
  <c r="E9" i="7"/>
  <c r="P8" i="7"/>
  <c r="O8" i="7"/>
  <c r="N8" i="7"/>
  <c r="M8" i="7"/>
  <c r="L8" i="7"/>
  <c r="K8" i="7"/>
  <c r="J8" i="7"/>
  <c r="I8" i="7"/>
  <c r="H8" i="7"/>
  <c r="G8" i="7"/>
  <c r="F8" i="7"/>
  <c r="E8" i="7"/>
  <c r="P7" i="7"/>
  <c r="O7" i="7"/>
  <c r="N7" i="7"/>
  <c r="M7" i="7"/>
  <c r="L7" i="7"/>
  <c r="K7" i="7"/>
  <c r="J7" i="7"/>
  <c r="I7" i="7"/>
  <c r="H7" i="7"/>
  <c r="G7" i="7"/>
  <c r="F7" i="7"/>
  <c r="E7" i="7"/>
  <c r="D7" i="7"/>
  <c r="AK35" i="6"/>
  <c r="AH35" i="6"/>
  <c r="AE35" i="6"/>
  <c r="Y35" i="6"/>
  <c r="P35" i="6"/>
  <c r="M35" i="6"/>
  <c r="D35" i="6"/>
  <c r="AB35" i="6"/>
  <c r="AK22" i="6"/>
  <c r="AH22" i="6"/>
  <c r="AE22" i="6"/>
  <c r="AB22" i="6"/>
  <c r="Y22" i="6"/>
  <c r="V22" i="6"/>
  <c r="S22" i="6"/>
  <c r="P22" i="6"/>
  <c r="M22" i="6"/>
  <c r="D22" i="6"/>
  <c r="AB12" i="6"/>
  <c r="V12" i="6"/>
  <c r="AK12" i="6"/>
  <c r="AH12" i="6"/>
  <c r="AE12" i="6"/>
  <c r="Y12" i="6"/>
  <c r="S12" i="6"/>
  <c r="M12" i="6"/>
  <c r="D12" i="6"/>
  <c r="AE19" i="6"/>
  <c r="D8" i="6"/>
  <c r="D19" i="6" s="1"/>
  <c r="D36" i="6" s="1"/>
  <c r="F8" i="3"/>
  <c r="G8" i="3"/>
  <c r="H8" i="3"/>
  <c r="I8" i="3"/>
  <c r="O8" i="3"/>
  <c r="P8" i="3"/>
  <c r="F9" i="3"/>
  <c r="G9" i="3"/>
  <c r="H9" i="3"/>
  <c r="I9" i="3"/>
  <c r="O9" i="3"/>
  <c r="P9" i="3"/>
  <c r="F10" i="3"/>
  <c r="F7" i="3" s="1"/>
  <c r="G10" i="3"/>
  <c r="H10" i="3"/>
  <c r="I10" i="3"/>
  <c r="O10" i="3"/>
  <c r="P10" i="3"/>
  <c r="E10" i="3"/>
  <c r="E7" i="3" s="1"/>
  <c r="E9" i="3"/>
  <c r="E8" i="3"/>
  <c r="H7" i="3"/>
  <c r="J7" i="3"/>
  <c r="L7" i="3"/>
  <c r="N7" i="3"/>
  <c r="P7" i="3"/>
  <c r="D7" i="3"/>
  <c r="E11" i="3"/>
  <c r="F11" i="3"/>
  <c r="G11" i="3"/>
  <c r="H11" i="3"/>
  <c r="I11" i="3"/>
  <c r="J11" i="3"/>
  <c r="K11" i="3"/>
  <c r="L11" i="3"/>
  <c r="M11" i="3"/>
  <c r="N11" i="3"/>
  <c r="O11" i="3"/>
  <c r="D11" i="3"/>
  <c r="E19" i="3"/>
  <c r="F19" i="3"/>
  <c r="G19" i="3"/>
  <c r="H19" i="3"/>
  <c r="I19" i="3"/>
  <c r="J19" i="3"/>
  <c r="K19" i="3"/>
  <c r="L19" i="3"/>
  <c r="M19" i="3"/>
  <c r="N19" i="3"/>
  <c r="O19" i="3"/>
  <c r="E37" i="3"/>
  <c r="F37" i="3"/>
  <c r="G37" i="3"/>
  <c r="H37" i="3"/>
  <c r="I37" i="3"/>
  <c r="J37" i="3"/>
  <c r="K37" i="3"/>
  <c r="L37" i="3"/>
  <c r="M37" i="3"/>
  <c r="N37" i="3"/>
  <c r="O37" i="3"/>
  <c r="P37" i="3"/>
  <c r="D37" i="3"/>
  <c r="D19" i="3"/>
  <c r="O21" i="4"/>
  <c r="N21" i="4"/>
  <c r="M21" i="4"/>
  <c r="L21" i="4"/>
  <c r="K21" i="4"/>
  <c r="J21" i="4"/>
  <c r="I21" i="4"/>
  <c r="H21" i="4"/>
  <c r="G21" i="4"/>
  <c r="F21" i="4"/>
  <c r="E21" i="4"/>
  <c r="D21" i="4"/>
  <c r="P20" i="4"/>
  <c r="P19" i="4"/>
  <c r="P21" i="4" s="1"/>
  <c r="P17" i="4"/>
  <c r="P16" i="4"/>
  <c r="P15" i="4"/>
  <c r="P14" i="4"/>
  <c r="P13" i="4"/>
  <c r="K11" i="4"/>
  <c r="I11" i="4"/>
  <c r="O11" i="4"/>
  <c r="N11" i="4"/>
  <c r="M11" i="4"/>
  <c r="L11" i="4"/>
  <c r="J11" i="4"/>
  <c r="H11" i="4"/>
  <c r="G11" i="4"/>
  <c r="F11" i="4"/>
  <c r="E11" i="4"/>
  <c r="D11" i="4"/>
  <c r="P10" i="4"/>
  <c r="P9" i="4"/>
  <c r="P8" i="4"/>
  <c r="P7" i="4" s="1"/>
  <c r="O7" i="4"/>
  <c r="O18" i="4" s="1"/>
  <c r="N7" i="4"/>
  <c r="N18" i="4" s="1"/>
  <c r="M7" i="4"/>
  <c r="L7" i="4"/>
  <c r="L18" i="4" s="1"/>
  <c r="K7" i="4"/>
  <c r="J7" i="4"/>
  <c r="I7" i="4"/>
  <c r="I18" i="4" s="1"/>
  <c r="H7" i="4"/>
  <c r="H18" i="4" s="1"/>
  <c r="G7" i="4"/>
  <c r="G18" i="4" s="1"/>
  <c r="F7" i="4"/>
  <c r="F18" i="4" s="1"/>
  <c r="E7" i="4"/>
  <c r="E18" i="4" s="1"/>
  <c r="D7" i="4"/>
  <c r="D18" i="4" s="1"/>
  <c r="J18" i="4" l="1"/>
  <c r="M18" i="4"/>
  <c r="O7" i="3"/>
  <c r="M7" i="3"/>
  <c r="K7" i="3"/>
  <c r="I7" i="3"/>
  <c r="G7" i="3"/>
  <c r="AO19" i="6"/>
  <c r="AO35" i="6"/>
  <c r="AO36" i="6" s="1"/>
  <c r="AP35" i="6"/>
  <c r="AP19" i="6"/>
  <c r="AK19" i="6"/>
  <c r="AK36" i="6" s="1"/>
  <c r="M19" i="6"/>
  <c r="M36" i="6" s="1"/>
  <c r="Y19" i="6"/>
  <c r="Y36" i="6" s="1"/>
  <c r="AE36" i="6"/>
  <c r="S19" i="6"/>
  <c r="J19" i="6"/>
  <c r="J36" i="6" s="1"/>
  <c r="G19" i="6"/>
  <c r="G36" i="6" s="1"/>
  <c r="AN12" i="6"/>
  <c r="AN22" i="6"/>
  <c r="S35" i="6"/>
  <c r="E19" i="6"/>
  <c r="E36" i="6" s="1"/>
  <c r="V19" i="6"/>
  <c r="AB19" i="6"/>
  <c r="AB36" i="6" s="1"/>
  <c r="AH19" i="6"/>
  <c r="AH36" i="6" s="1"/>
  <c r="AN8" i="6"/>
  <c r="V35" i="6"/>
  <c r="V36" i="6" s="1"/>
  <c r="P12" i="6"/>
  <c r="P19" i="6" s="1"/>
  <c r="P36" i="6" s="1"/>
  <c r="K18" i="4"/>
  <c r="P12" i="4"/>
  <c r="P11" i="4" s="1"/>
  <c r="P18" i="4" s="1"/>
  <c r="P20" i="3"/>
  <c r="P12" i="3"/>
  <c r="Q34" i="2"/>
  <c r="Q33" i="2"/>
  <c r="Q25" i="2"/>
  <c r="Q23" i="2"/>
  <c r="Q22" i="2"/>
  <c r="Q18" i="2"/>
  <c r="Q13" i="2"/>
  <c r="Q10" i="2"/>
  <c r="Q7" i="2"/>
  <c r="I43" i="2"/>
  <c r="H43" i="2"/>
  <c r="I35" i="2"/>
  <c r="H35" i="2"/>
  <c r="P34" i="2"/>
  <c r="O34" i="2"/>
  <c r="N34" i="2"/>
  <c r="M34" i="2"/>
  <c r="L34" i="2"/>
  <c r="K34" i="2"/>
  <c r="J34" i="2"/>
  <c r="I34" i="2"/>
  <c r="H34" i="2"/>
  <c r="P33" i="2"/>
  <c r="O33" i="2"/>
  <c r="N33" i="2"/>
  <c r="M33" i="2"/>
  <c r="L33" i="2"/>
  <c r="K33" i="2"/>
  <c r="J33" i="2"/>
  <c r="I33" i="2"/>
  <c r="H33" i="2"/>
  <c r="P25" i="2"/>
  <c r="O25" i="2"/>
  <c r="N25" i="2"/>
  <c r="M25" i="2"/>
  <c r="L25" i="2"/>
  <c r="K25" i="2"/>
  <c r="J25" i="2"/>
  <c r="I25" i="2"/>
  <c r="H25" i="2"/>
  <c r="P23" i="2"/>
  <c r="P22" i="2" s="1"/>
  <c r="O23" i="2"/>
  <c r="N23" i="2"/>
  <c r="N22" i="2" s="1"/>
  <c r="M23" i="2"/>
  <c r="L23" i="2"/>
  <c r="L22" i="2" s="1"/>
  <c r="K23" i="2"/>
  <c r="J23" i="2"/>
  <c r="J22" i="2" s="1"/>
  <c r="I23" i="2"/>
  <c r="H23" i="2"/>
  <c r="H22" i="2" s="1"/>
  <c r="O22" i="2"/>
  <c r="M22" i="2"/>
  <c r="K22" i="2"/>
  <c r="I22" i="2"/>
  <c r="P18" i="2"/>
  <c r="O18" i="2"/>
  <c r="N18" i="2"/>
  <c r="M18" i="2"/>
  <c r="L18" i="2"/>
  <c r="K18" i="2"/>
  <c r="J18" i="2"/>
  <c r="I18" i="2"/>
  <c r="H18" i="2"/>
  <c r="P13" i="2"/>
  <c r="O13" i="2"/>
  <c r="N13" i="2"/>
  <c r="M13" i="2"/>
  <c r="L13" i="2"/>
  <c r="K13" i="2"/>
  <c r="J13" i="2"/>
  <c r="I13" i="2"/>
  <c r="H13" i="2"/>
  <c r="P10" i="2"/>
  <c r="O10" i="2"/>
  <c r="N10" i="2"/>
  <c r="M10" i="2"/>
  <c r="L10" i="2"/>
  <c r="K10" i="2"/>
  <c r="J10" i="2"/>
  <c r="I10" i="2"/>
  <c r="H10" i="2"/>
  <c r="P7" i="2"/>
  <c r="O7" i="2"/>
  <c r="N7" i="2"/>
  <c r="M7" i="2"/>
  <c r="L7" i="2"/>
  <c r="K7" i="2"/>
  <c r="J7" i="2"/>
  <c r="I7" i="2"/>
  <c r="I6" i="2" s="1"/>
  <c r="H7" i="2"/>
  <c r="G43" i="2"/>
  <c r="F43" i="2"/>
  <c r="E43" i="2"/>
  <c r="D43" i="2"/>
  <c r="G35" i="2"/>
  <c r="F35" i="2"/>
  <c r="E35" i="2"/>
  <c r="D35" i="2"/>
  <c r="G34" i="2"/>
  <c r="F34" i="2"/>
  <c r="E34" i="2"/>
  <c r="G33" i="2"/>
  <c r="F33" i="2"/>
  <c r="E33" i="2"/>
  <c r="G25" i="2"/>
  <c r="F25" i="2"/>
  <c r="E25" i="2"/>
  <c r="D25" i="2"/>
  <c r="G23" i="2"/>
  <c r="F23" i="2"/>
  <c r="E23" i="2"/>
  <c r="D23" i="2"/>
  <c r="G22" i="2"/>
  <c r="F22" i="2"/>
  <c r="E22" i="2"/>
  <c r="D22" i="2"/>
  <c r="G18" i="2"/>
  <c r="F18" i="2"/>
  <c r="E18" i="2"/>
  <c r="D18" i="2"/>
  <c r="G13" i="2"/>
  <c r="F13" i="2"/>
  <c r="E13" i="2"/>
  <c r="D13" i="2"/>
  <c r="G10" i="2"/>
  <c r="F10" i="2"/>
  <c r="E10" i="2"/>
  <c r="D10" i="2"/>
  <c r="G7" i="2"/>
  <c r="F7" i="2"/>
  <c r="E7" i="2"/>
  <c r="D7" i="2"/>
  <c r="G6" i="2"/>
  <c r="F6" i="2"/>
  <c r="E6" i="2"/>
  <c r="D6" i="2"/>
  <c r="K6" i="2" l="1"/>
  <c r="K31" i="2" s="1"/>
  <c r="O6" i="2"/>
  <c r="O31" i="2" s="1"/>
  <c r="O48" i="2" s="1"/>
  <c r="O49" i="2" s="1"/>
  <c r="N6" i="2"/>
  <c r="N31" i="2" s="1"/>
  <c r="N48" i="2" s="1"/>
  <c r="N49" i="2" s="1"/>
  <c r="M6" i="2"/>
  <c r="M31" i="2" s="1"/>
  <c r="M48" i="2" s="1"/>
  <c r="M49" i="2" s="1"/>
  <c r="AP36" i="6"/>
  <c r="S36" i="6"/>
  <c r="AN19" i="6"/>
  <c r="AN35" i="6"/>
  <c r="P11" i="3"/>
  <c r="P19" i="3"/>
  <c r="J6" i="2"/>
  <c r="J31" i="2" s="1"/>
  <c r="J48" i="2" s="1"/>
  <c r="J49" i="2" s="1"/>
  <c r="D31" i="2"/>
  <c r="D48" i="2" s="1"/>
  <c r="H6" i="2"/>
  <c r="L6" i="2"/>
  <c r="L31" i="2" s="1"/>
  <c r="L48" i="2" s="1"/>
  <c r="L49" i="2" s="1"/>
  <c r="P6" i="2"/>
  <c r="P31" i="2" s="1"/>
  <c r="P48" i="2" s="1"/>
  <c r="P49" i="2" s="1"/>
  <c r="Q6" i="2"/>
  <c r="E31" i="2"/>
  <c r="E48" i="2" s="1"/>
  <c r="E49" i="2" s="1"/>
  <c r="G31" i="2"/>
  <c r="G48" i="2" s="1"/>
  <c r="F31" i="2"/>
  <c r="F48" i="2" s="1"/>
  <c r="F49" i="2" s="1"/>
  <c r="G49" i="2"/>
  <c r="H31" i="2"/>
  <c r="H48" i="2" s="1"/>
  <c r="H49" i="2" s="1"/>
  <c r="Q31" i="2"/>
  <c r="Q48" i="2" s="1"/>
  <c r="Q49" i="2" s="1"/>
  <c r="I31" i="2"/>
  <c r="I48" i="2" s="1"/>
  <c r="I49" i="2"/>
  <c r="D49" i="2"/>
  <c r="K48" i="2" l="1"/>
  <c r="K49" i="2" s="1"/>
  <c r="AN36" i="6"/>
</calcChain>
</file>

<file path=xl/sharedStrings.xml><?xml version="1.0" encoding="utf-8"?>
<sst xmlns="http://schemas.openxmlformats.org/spreadsheetml/2006/main" count="247" uniqueCount="122">
  <si>
    <t>АКТИВ</t>
  </si>
  <si>
    <t>Оборотные активы</t>
  </si>
  <si>
    <t>1. Денежные средства, в т.ч.</t>
  </si>
  <si>
    <t>Касса</t>
  </si>
  <si>
    <t>Счета в банках</t>
  </si>
  <si>
    <t>2. Финансовые вложения, в т.ч.</t>
  </si>
  <si>
    <t>Сбережения</t>
  </si>
  <si>
    <t>Займы, предоставленные организациям</t>
  </si>
  <si>
    <t>3. Дебиторская задолженность</t>
  </si>
  <si>
    <t>4. Материально-производственные запасы, в т.ч.</t>
  </si>
  <si>
    <t>Сырье и материалы</t>
  </si>
  <si>
    <t>Готовая продукция</t>
  </si>
  <si>
    <t>Внеоборотные активы</t>
  </si>
  <si>
    <t>1. Нематериальные активы, в т.ч.</t>
  </si>
  <si>
    <t>Патенты, товарные знаки, лицензии</t>
  </si>
  <si>
    <t>2. Основные средства, в т.ч.</t>
  </si>
  <si>
    <t>Офисное оборудование</t>
  </si>
  <si>
    <t>Торговое оборудование</t>
  </si>
  <si>
    <t>Производственное оборудование</t>
  </si>
  <si>
    <t>Транспортные средства</t>
  </si>
  <si>
    <t>Недвижимость, земельные участки</t>
  </si>
  <si>
    <t>Общая сумма активов</t>
  </si>
  <si>
    <t>ПАССИВ</t>
  </si>
  <si>
    <t>Заёмный капитал</t>
  </si>
  <si>
    <t>1. Краткосрочные обязательства (до 1 года)</t>
  </si>
  <si>
    <t>Банковские кредиты</t>
  </si>
  <si>
    <t>Поставщики (товарный кредит)</t>
  </si>
  <si>
    <t>Задолженность по налогам</t>
  </si>
  <si>
    <t>Задолженность по заработной плате</t>
  </si>
  <si>
    <t>Краткосрочные займы</t>
  </si>
  <si>
    <t>Авансы покупателей и заказчиков</t>
  </si>
  <si>
    <t>2. Долгосрочные обязательства (свыше 1 года)</t>
  </si>
  <si>
    <t>Капитал-резерв</t>
  </si>
  <si>
    <t>Общая сумма пассивов</t>
  </si>
  <si>
    <t>Показатель</t>
  </si>
  <si>
    <t xml:space="preserve">Общая выручка от реализации продукции (услуг) </t>
  </si>
  <si>
    <t>Общая себестоимость реализованной продукции (услуг)</t>
  </si>
  <si>
    <t>Валовая прибыль от реализации продукции (услуг)</t>
  </si>
  <si>
    <t>Прочие доходы</t>
  </si>
  <si>
    <t xml:space="preserve">Прочие расходы </t>
  </si>
  <si>
    <t>Сальдо прочих доходов и расходов</t>
  </si>
  <si>
    <t>Расходы:</t>
  </si>
  <si>
    <t>Заработная плата с начислениями</t>
  </si>
  <si>
    <t>Транспортные</t>
  </si>
  <si>
    <t>Реклама и маркетинг</t>
  </si>
  <si>
    <t>Связь, административные</t>
  </si>
  <si>
    <t>Представительские, командировочные</t>
  </si>
  <si>
    <t>Налоги (НДС, акцизы и т.п.)</t>
  </si>
  <si>
    <t>Проценты по кредитам</t>
  </si>
  <si>
    <t>Прочие (РКО, страховка)</t>
  </si>
  <si>
    <t>Налог на прибыль</t>
  </si>
  <si>
    <t>Итого расходов:</t>
  </si>
  <si>
    <t>Чистая прибыль/убыток</t>
  </si>
  <si>
    <t>Использование прибыли владельцами</t>
  </si>
  <si>
    <t>Погашение кредитов</t>
  </si>
  <si>
    <t>1 квартал 2013</t>
  </si>
  <si>
    <t>2 квартал 2013</t>
  </si>
  <si>
    <t>3 квартал 2013</t>
  </si>
  <si>
    <t>4 квартал 2013</t>
  </si>
  <si>
    <t>Управленческий баланс</t>
  </si>
  <si>
    <t>ООО "ТехноПарк"</t>
  </si>
  <si>
    <t>2013г.</t>
  </si>
  <si>
    <t>Отчет о прибылях и убытках</t>
  </si>
  <si>
    <t>Выручка от сдачи помещений в субаренду (ТехноПарк)</t>
  </si>
  <si>
    <t>Аренда, коммунальные расходы</t>
  </si>
  <si>
    <t>Охрана</t>
  </si>
  <si>
    <t>Уборка, вывоз мусора</t>
  </si>
  <si>
    <t>Расходы на строительство объекта</t>
  </si>
  <si>
    <t xml:space="preserve"> 2013г.</t>
  </si>
  <si>
    <t>ИТОГО:</t>
  </si>
  <si>
    <t>Отчет о движении денежных средств</t>
  </si>
  <si>
    <t>1. Остаток денежные средства, в т.ч.</t>
  </si>
  <si>
    <t>2. Поступление денежных средств</t>
  </si>
  <si>
    <t>3. Расход денежных средств</t>
  </si>
  <si>
    <t>4. Остаток денежных средств</t>
  </si>
  <si>
    <t>Выручка от сдачи в субаренду</t>
  </si>
  <si>
    <t>Возмещаемые расходы</t>
  </si>
  <si>
    <t>Налог на прибыль, УСН</t>
  </si>
  <si>
    <t>План</t>
  </si>
  <si>
    <t>Факт</t>
  </si>
  <si>
    <t>(+/-)</t>
  </si>
  <si>
    <t>2014г.</t>
  </si>
  <si>
    <t>ИТОГО</t>
  </si>
  <si>
    <t>ОБЪЕКТ: Тележная, 17-19</t>
  </si>
  <si>
    <t>Авансы по обеспечительным платежаи по субаренде</t>
  </si>
  <si>
    <t xml:space="preserve">Выручка от сдачи в субаренду </t>
  </si>
  <si>
    <t>Товары для перепродажи</t>
  </si>
  <si>
    <t>Взнос участника общества</t>
  </si>
  <si>
    <t>Арендная плата, КУ</t>
  </si>
  <si>
    <t>Займы и кредиты</t>
  </si>
  <si>
    <t>Возвраты по займам и кредитам</t>
  </si>
  <si>
    <t>Выдача в п/о</t>
  </si>
  <si>
    <t>Распределение</t>
  </si>
  <si>
    <t>Возврат покупателю</t>
  </si>
  <si>
    <t>Возврат с п/о</t>
  </si>
  <si>
    <t>%% по Долгосрочным займам</t>
  </si>
  <si>
    <t>Задолженность перед учредителями</t>
  </si>
  <si>
    <t>Задолженность по п/о</t>
  </si>
  <si>
    <t>Задолженность покупателей и заказчиков</t>
  </si>
  <si>
    <t>Предоплата поставщикам(аренда, КУ)</t>
  </si>
  <si>
    <t>Предоплата поставщикам (прочие)</t>
  </si>
  <si>
    <t>Поставщики (КУ, аренда)</t>
  </si>
  <si>
    <t>Долгосрочные займы(собственные компании)</t>
  </si>
  <si>
    <t>Проверка:</t>
  </si>
  <si>
    <t>Покупка оборудования</t>
  </si>
  <si>
    <t>ФОРМА №1</t>
  </si>
  <si>
    <t>ФОРМА №2</t>
  </si>
  <si>
    <t>ФОРМА №3</t>
  </si>
  <si>
    <t>Расходы на строительство(запуск объекта)</t>
  </si>
  <si>
    <t>Расходы на текщий ремонт</t>
  </si>
  <si>
    <t>Приобретение ОС</t>
  </si>
  <si>
    <t>Заработная плата</t>
  </si>
  <si>
    <t>Налоги и взносы с ЗП</t>
  </si>
  <si>
    <t>Интернет, телефония</t>
  </si>
  <si>
    <t>Транспортные расходы/доставка</t>
  </si>
  <si>
    <t>Канцелярские расходы</t>
  </si>
  <si>
    <t>Вода, чай, одноразовая посуда, корпоративы</t>
  </si>
  <si>
    <t>Консультационные, юридические и нотариальные услуги</t>
  </si>
  <si>
    <t>Обслуживание орг.тех., ПК, расходники</t>
  </si>
  <si>
    <t>Приобретение инвентаря, мебели и пр.</t>
  </si>
  <si>
    <t>Расходы на программное обеспеч.(1С, Мегаплан и пр)</t>
  </si>
  <si>
    <t>Налог на прибыль (ОСНО, ЕНВД, УСНО)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</si>
</sst>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mmm\ yy"/>
  </numFmts>
  <fonts count="10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color theme="3" tint="-0.249977111117893"/>
      <name val="Calibri"/>
      <family val="2"/>
      <charset val="204"/>
      <scheme val="minor"/>
    </font>
    <font>
      <b/>
      <i/>
      <sz val="12"/>
      <color theme="5" tint="-0.249977111117893"/>
      <name val="Calibri"/>
      <family val="2"/>
      <charset val="204"/>
      <scheme val="minor"/>
    </font>
    <font>
      <b/>
      <i/>
      <u/>
      <sz val="11"/>
      <color theme="9" tint="-0.499984740745262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u/>
      <sz val="8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3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Alignment="1">
      <alignment vertical="top"/>
    </xf>
    <xf numFmtId="0" fontId="2" fillId="0" borderId="8" xfId="0" applyFont="1" applyBorder="1" applyProtection="1">
      <protection locked="0"/>
    </xf>
    <xf numFmtId="0" fontId="2" fillId="0" borderId="9" xfId="0" applyFont="1" applyBorder="1" applyAlignment="1">
      <alignment vertical="top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>
      <alignment vertical="top"/>
    </xf>
    <xf numFmtId="164" fontId="2" fillId="0" borderId="1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0" fillId="0" borderId="0" xfId="0" applyFill="1"/>
    <xf numFmtId="0" fontId="1" fillId="2" borderId="2" xfId="0" applyFont="1" applyFill="1" applyBorder="1" applyProtection="1">
      <protection locked="0"/>
    </xf>
    <xf numFmtId="0" fontId="2" fillId="2" borderId="3" xfId="0" applyFont="1" applyFill="1" applyBorder="1" applyAlignment="1">
      <alignment vertical="top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2" fillId="4" borderId="3" xfId="0" applyFont="1" applyFill="1" applyBorder="1" applyAlignment="1">
      <alignment vertical="top"/>
    </xf>
    <xf numFmtId="164" fontId="2" fillId="4" borderId="1" xfId="0" applyNumberFormat="1" applyFont="1" applyFill="1" applyBorder="1" applyProtection="1"/>
    <xf numFmtId="0" fontId="1" fillId="2" borderId="7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/>
    <xf numFmtId="164" fontId="2" fillId="0" borderId="10" xfId="0" applyNumberFormat="1" applyFont="1" applyFill="1" applyBorder="1" applyProtection="1">
      <protection locked="0"/>
    </xf>
    <xf numFmtId="164" fontId="2" fillId="0" borderId="11" xfId="0" applyNumberFormat="1" applyFont="1" applyFill="1" applyBorder="1" applyProtection="1">
      <protection locked="0"/>
    </xf>
    <xf numFmtId="164" fontId="2" fillId="0" borderId="12" xfId="0" applyNumberFormat="1" applyFont="1" applyFill="1" applyBorder="1" applyProtection="1">
      <protection locked="0"/>
    </xf>
    <xf numFmtId="164" fontId="2" fillId="0" borderId="1" xfId="0" quotePrefix="1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Protection="1">
      <protection locked="0"/>
    </xf>
    <xf numFmtId="164" fontId="2" fillId="4" borderId="10" xfId="0" applyNumberFormat="1" applyFont="1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1" fillId="4" borderId="7" xfId="0" applyFont="1" applyFill="1" applyBorder="1" applyProtection="1">
      <protection locked="0"/>
    </xf>
    <xf numFmtId="0" fontId="1" fillId="4" borderId="5" xfId="0" applyFont="1" applyFill="1" applyBorder="1" applyAlignment="1">
      <alignment vertical="top"/>
    </xf>
    <xf numFmtId="164" fontId="1" fillId="4" borderId="3" xfId="0" applyNumberFormat="1" applyFont="1" applyFill="1" applyBorder="1" applyProtection="1"/>
    <xf numFmtId="0" fontId="7" fillId="0" borderId="0" xfId="0" applyFont="1"/>
    <xf numFmtId="164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0" xfId="0" applyFont="1" applyFill="1" applyAlignment="1">
      <alignment vertical="top"/>
    </xf>
    <xf numFmtId="164" fontId="1" fillId="4" borderId="1" xfId="0" applyNumberFormat="1" applyFont="1" applyFill="1" applyBorder="1" applyProtection="1"/>
    <xf numFmtId="0" fontId="1" fillId="4" borderId="11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5" borderId="5" xfId="0" applyFont="1" applyFill="1" applyBorder="1" applyAlignment="1">
      <alignment vertical="top"/>
    </xf>
    <xf numFmtId="164" fontId="1" fillId="5" borderId="3" xfId="0" applyNumberFormat="1" applyFont="1" applyFill="1" applyBorder="1" applyProtection="1"/>
    <xf numFmtId="0" fontId="1" fillId="5" borderId="3" xfId="0" applyFont="1" applyFill="1" applyBorder="1" applyAlignment="1">
      <alignment vertical="top"/>
    </xf>
    <xf numFmtId="164" fontId="1" fillId="5" borderId="1" xfId="0" applyNumberFormat="1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1" fillId="4" borderId="3" xfId="0" applyFont="1" applyFill="1" applyBorder="1" applyAlignment="1">
      <alignment vertical="top"/>
    </xf>
    <xf numFmtId="0" fontId="8" fillId="4" borderId="7" xfId="0" applyFont="1" applyFill="1" applyBorder="1" applyProtection="1">
      <protection locked="0"/>
    </xf>
    <xf numFmtId="0" fontId="8" fillId="4" borderId="4" xfId="0" applyFont="1" applyFill="1" applyBorder="1" applyProtection="1">
      <protection locked="0"/>
    </xf>
    <xf numFmtId="0" fontId="1" fillId="4" borderId="9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1" fillId="4" borderId="10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9" fillId="0" borderId="0" xfId="0" applyFont="1"/>
    <xf numFmtId="164" fontId="0" fillId="0" borderId="0" xfId="0" applyNumberFormat="1" applyFill="1"/>
    <xf numFmtId="164" fontId="1" fillId="3" borderId="11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2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7" fontId="3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5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4" sqref="I14"/>
    </sheetView>
  </sheetViews>
  <sheetFormatPr defaultRowHeight="15" outlineLevelCol="1" x14ac:dyDescent="0.25"/>
  <cols>
    <col min="1" max="1" width="4.140625" customWidth="1"/>
    <col min="3" max="3" width="20" customWidth="1"/>
    <col min="4" max="4" width="9.140625" style="12"/>
    <col min="5" max="5" width="14" style="12" customWidth="1"/>
    <col min="6" max="6" width="15.85546875" style="12" hidden="1" customWidth="1" outlineLevel="1"/>
    <col min="7" max="7" width="15.5703125" style="12" hidden="1" customWidth="1" outlineLevel="1"/>
    <col min="8" max="8" width="15.5703125" style="12" customWidth="1" collapsed="1"/>
    <col min="9" max="10" width="15.5703125" style="12" customWidth="1" outlineLevel="1"/>
    <col min="11" max="11" width="15.5703125" style="12" customWidth="1"/>
    <col min="12" max="13" width="15.5703125" style="12" customWidth="1" outlineLevel="1"/>
    <col min="14" max="14" width="15.5703125" style="12" customWidth="1"/>
    <col min="15" max="16" width="15.5703125" style="12" customWidth="1" outlineLevel="1"/>
    <col min="17" max="17" width="15.5703125" style="12" customWidth="1"/>
  </cols>
  <sheetData>
    <row r="1" spans="2:17" x14ac:dyDescent="0.25">
      <c r="B1" s="32" t="s">
        <v>60</v>
      </c>
      <c r="D1" s="34" t="s">
        <v>61</v>
      </c>
    </row>
    <row r="2" spans="2:17" ht="5.25" customHeight="1" x14ac:dyDescent="0.25"/>
    <row r="3" spans="2:17" ht="15.75" x14ac:dyDescent="0.25">
      <c r="B3" s="33" t="s">
        <v>59</v>
      </c>
      <c r="E3" s="12" t="s">
        <v>105</v>
      </c>
    </row>
    <row r="4" spans="2:17" x14ac:dyDescent="0.25">
      <c r="B4" s="65" t="s">
        <v>83</v>
      </c>
    </row>
    <row r="5" spans="2:17" x14ac:dyDescent="0.25">
      <c r="B5" s="13" t="s">
        <v>0</v>
      </c>
      <c r="C5" s="14"/>
      <c r="D5" s="15"/>
      <c r="E5" s="15">
        <v>41274</v>
      </c>
      <c r="F5" s="15">
        <v>41305</v>
      </c>
      <c r="G5" s="15">
        <v>41333</v>
      </c>
      <c r="H5" s="15">
        <v>41364</v>
      </c>
      <c r="I5" s="15">
        <v>41394</v>
      </c>
      <c r="J5" s="15">
        <v>41425</v>
      </c>
      <c r="K5" s="15">
        <v>41455</v>
      </c>
      <c r="L5" s="15">
        <v>41486</v>
      </c>
      <c r="M5" s="15">
        <v>41516</v>
      </c>
      <c r="N5" s="15">
        <v>41547</v>
      </c>
      <c r="O5" s="15">
        <v>41578</v>
      </c>
      <c r="P5" s="15">
        <v>41608</v>
      </c>
      <c r="Q5" s="15">
        <v>41639</v>
      </c>
    </row>
    <row r="6" spans="2:17" x14ac:dyDescent="0.25">
      <c r="B6" s="16" t="s">
        <v>1</v>
      </c>
      <c r="C6" s="17"/>
      <c r="D6" s="18">
        <f>D7+D10+D13+D18</f>
        <v>0</v>
      </c>
      <c r="E6" s="18">
        <f>E7+E10+E13+E18</f>
        <v>0</v>
      </c>
      <c r="F6" s="18">
        <f>F7+F10+F13+F18</f>
        <v>0</v>
      </c>
      <c r="G6" s="18">
        <f>G7+G10+G13+G18</f>
        <v>0</v>
      </c>
      <c r="H6" s="18">
        <f t="shared" ref="H6:Q6" si="0">H7+H10+H13+H18</f>
        <v>0</v>
      </c>
      <c r="I6" s="18">
        <f t="shared" si="0"/>
        <v>0</v>
      </c>
      <c r="J6" s="18">
        <f t="shared" si="0"/>
        <v>442127.27</v>
      </c>
      <c r="K6" s="18">
        <f t="shared" si="0"/>
        <v>1384536.27</v>
      </c>
      <c r="L6" s="18">
        <f t="shared" si="0"/>
        <v>2171907.29</v>
      </c>
      <c r="M6" s="18">
        <f t="shared" si="0"/>
        <v>2400902.0099999998</v>
      </c>
      <c r="N6" s="18">
        <f t="shared" si="0"/>
        <v>2014200.58</v>
      </c>
      <c r="O6" s="18">
        <f t="shared" si="0"/>
        <v>0</v>
      </c>
      <c r="P6" s="18">
        <f t="shared" si="0"/>
        <v>0</v>
      </c>
      <c r="Q6" s="18">
        <f t="shared" si="0"/>
        <v>0</v>
      </c>
    </row>
    <row r="7" spans="2:17" s="38" customFormat="1" x14ac:dyDescent="0.25">
      <c r="B7" s="52" t="s">
        <v>2</v>
      </c>
      <c r="C7" s="36"/>
      <c r="D7" s="42">
        <f>SUM(D8:D9)</f>
        <v>0</v>
      </c>
      <c r="E7" s="42">
        <f>SUM(E8:E9)</f>
        <v>0</v>
      </c>
      <c r="F7" s="42">
        <f>SUM(F8:F9)</f>
        <v>0</v>
      </c>
      <c r="G7" s="42">
        <f>SUM(G8:G9)</f>
        <v>0</v>
      </c>
      <c r="H7" s="42">
        <f t="shared" ref="H7:Q7" si="1">SUM(H8:H9)</f>
        <v>0</v>
      </c>
      <c r="I7" s="42">
        <f t="shared" si="1"/>
        <v>0</v>
      </c>
      <c r="J7" s="42">
        <f t="shared" si="1"/>
        <v>0</v>
      </c>
      <c r="K7" s="42">
        <f t="shared" si="1"/>
        <v>26569.77</v>
      </c>
      <c r="L7" s="42">
        <f t="shared" si="1"/>
        <v>370</v>
      </c>
      <c r="M7" s="42">
        <f t="shared" si="1"/>
        <v>15940.51</v>
      </c>
      <c r="N7" s="42">
        <f t="shared" si="1"/>
        <v>3113.05</v>
      </c>
      <c r="O7" s="42">
        <f t="shared" si="1"/>
        <v>0</v>
      </c>
      <c r="P7" s="42">
        <f t="shared" si="1"/>
        <v>0</v>
      </c>
      <c r="Q7" s="42">
        <f t="shared" si="1"/>
        <v>0</v>
      </c>
    </row>
    <row r="8" spans="2:17" x14ac:dyDescent="0.25">
      <c r="B8" s="3" t="s">
        <v>3</v>
      </c>
      <c r="C8" s="1"/>
      <c r="D8" s="10"/>
      <c r="E8" s="10"/>
      <c r="F8" s="10"/>
      <c r="G8" s="10"/>
      <c r="H8" s="10"/>
      <c r="I8" s="10"/>
      <c r="J8" s="10"/>
      <c r="K8" s="10"/>
      <c r="L8" s="10">
        <v>370</v>
      </c>
      <c r="M8" s="10">
        <v>470</v>
      </c>
      <c r="N8" s="10"/>
      <c r="O8" s="10"/>
      <c r="P8" s="10"/>
      <c r="Q8" s="10"/>
    </row>
    <row r="9" spans="2:17" x14ac:dyDescent="0.25">
      <c r="B9" s="4" t="s">
        <v>4</v>
      </c>
      <c r="C9" s="5"/>
      <c r="D9" s="10"/>
      <c r="E9" s="10"/>
      <c r="F9" s="10"/>
      <c r="G9" s="10"/>
      <c r="H9" s="10"/>
      <c r="I9" s="10"/>
      <c r="J9" s="10"/>
      <c r="K9" s="10">
        <v>26569.77</v>
      </c>
      <c r="L9" s="10"/>
      <c r="M9" s="10">
        <v>15470.51</v>
      </c>
      <c r="N9" s="10">
        <v>3113.05</v>
      </c>
      <c r="O9" s="10"/>
      <c r="P9" s="10"/>
      <c r="Q9" s="10"/>
    </row>
    <row r="10" spans="2:17" s="38" customFormat="1" x14ac:dyDescent="0.25">
      <c r="B10" s="51" t="s">
        <v>5</v>
      </c>
      <c r="C10" s="36"/>
      <c r="D10" s="42">
        <f>SUM(D11:D12)</f>
        <v>0</v>
      </c>
      <c r="E10" s="42">
        <f>SUM(E11:E12)</f>
        <v>0</v>
      </c>
      <c r="F10" s="42">
        <f>SUM(F11:F12)</f>
        <v>0</v>
      </c>
      <c r="G10" s="42">
        <f>SUM(G11:G12)</f>
        <v>0</v>
      </c>
      <c r="H10" s="42">
        <f t="shared" ref="H10:Q10" si="2">SUM(H11:H12)</f>
        <v>0</v>
      </c>
      <c r="I10" s="42">
        <f t="shared" si="2"/>
        <v>0</v>
      </c>
      <c r="J10" s="42">
        <f t="shared" si="2"/>
        <v>0</v>
      </c>
      <c r="K10" s="42">
        <f t="shared" si="2"/>
        <v>0</v>
      </c>
      <c r="L10" s="42">
        <f t="shared" si="2"/>
        <v>0</v>
      </c>
      <c r="M10" s="42">
        <f t="shared" si="2"/>
        <v>52000</v>
      </c>
      <c r="N10" s="42">
        <f t="shared" si="2"/>
        <v>179000</v>
      </c>
      <c r="O10" s="42">
        <f t="shared" si="2"/>
        <v>0</v>
      </c>
      <c r="P10" s="42">
        <f t="shared" si="2"/>
        <v>0</v>
      </c>
      <c r="Q10" s="42">
        <f t="shared" si="2"/>
        <v>0</v>
      </c>
    </row>
    <row r="11" spans="2:17" x14ac:dyDescent="0.25">
      <c r="B11" s="73" t="s">
        <v>6</v>
      </c>
      <c r="C11" s="7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2:17" x14ac:dyDescent="0.25">
      <c r="B12" s="6" t="s">
        <v>7</v>
      </c>
      <c r="C12" s="5"/>
      <c r="D12" s="10"/>
      <c r="E12" s="10"/>
      <c r="F12" s="10"/>
      <c r="G12" s="10"/>
      <c r="H12" s="10"/>
      <c r="I12" s="10"/>
      <c r="J12" s="10"/>
      <c r="K12" s="10"/>
      <c r="L12" s="10"/>
      <c r="M12" s="10">
        <v>52000</v>
      </c>
      <c r="N12" s="10">
        <v>179000</v>
      </c>
      <c r="O12" s="10"/>
      <c r="P12" s="10"/>
      <c r="Q12" s="10"/>
    </row>
    <row r="13" spans="2:17" s="38" customFormat="1" x14ac:dyDescent="0.25">
      <c r="B13" s="51" t="s">
        <v>8</v>
      </c>
      <c r="C13" s="36"/>
      <c r="D13" s="42">
        <f>SUM(D14:D17)</f>
        <v>0</v>
      </c>
      <c r="E13" s="42">
        <f>SUM(E14:E17)</f>
        <v>0</v>
      </c>
      <c r="F13" s="42">
        <f>SUM(F14:F17)</f>
        <v>0</v>
      </c>
      <c r="G13" s="42">
        <f>SUM(G14:G17)</f>
        <v>0</v>
      </c>
      <c r="H13" s="42">
        <f t="shared" ref="H13:Q13" si="3">SUM(H14:H17)</f>
        <v>0</v>
      </c>
      <c r="I13" s="42">
        <f t="shared" si="3"/>
        <v>0</v>
      </c>
      <c r="J13" s="42">
        <f t="shared" si="3"/>
        <v>442127.27</v>
      </c>
      <c r="K13" s="42">
        <f t="shared" si="3"/>
        <v>1357966.5</v>
      </c>
      <c r="L13" s="42">
        <f t="shared" si="3"/>
        <v>2171537.29</v>
      </c>
      <c r="M13" s="42">
        <f t="shared" si="3"/>
        <v>2332961.5</v>
      </c>
      <c r="N13" s="42">
        <f t="shared" si="3"/>
        <v>1832087.53</v>
      </c>
      <c r="O13" s="42">
        <f t="shared" si="3"/>
        <v>0</v>
      </c>
      <c r="P13" s="42">
        <f t="shared" si="3"/>
        <v>0</v>
      </c>
      <c r="Q13" s="42">
        <f t="shared" si="3"/>
        <v>0</v>
      </c>
    </row>
    <row r="14" spans="2:17" x14ac:dyDescent="0.25">
      <c r="B14" s="3" t="s">
        <v>99</v>
      </c>
      <c r="C14" s="1"/>
      <c r="D14" s="10"/>
      <c r="E14" s="10"/>
      <c r="F14" s="10"/>
      <c r="G14" s="10"/>
      <c r="H14" s="10"/>
      <c r="I14" s="10"/>
      <c r="J14" s="10">
        <v>442127.27</v>
      </c>
      <c r="K14" s="10">
        <v>1111003.5</v>
      </c>
      <c r="L14" s="10">
        <v>1161019.5</v>
      </c>
      <c r="M14" s="10">
        <v>1611981</v>
      </c>
      <c r="N14" s="10">
        <v>1105932.5</v>
      </c>
      <c r="O14" s="10"/>
      <c r="P14" s="10"/>
      <c r="Q14" s="10"/>
    </row>
    <row r="15" spans="2:17" x14ac:dyDescent="0.25">
      <c r="B15" s="3" t="s">
        <v>98</v>
      </c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x14ac:dyDescent="0.25">
      <c r="B16" s="6" t="s">
        <v>97</v>
      </c>
      <c r="C16" s="5"/>
      <c r="D16" s="10"/>
      <c r="E16" s="10"/>
      <c r="F16" s="10"/>
      <c r="G16" s="10"/>
      <c r="H16" s="10"/>
      <c r="I16" s="10"/>
      <c r="J16" s="10"/>
      <c r="K16" s="10">
        <v>246963</v>
      </c>
      <c r="L16" s="10">
        <v>767038</v>
      </c>
      <c r="M16" s="10">
        <v>682106</v>
      </c>
      <c r="N16" s="10">
        <v>722106</v>
      </c>
      <c r="O16" s="10"/>
      <c r="P16" s="10"/>
      <c r="Q16" s="10"/>
    </row>
    <row r="17" spans="2:17" x14ac:dyDescent="0.25">
      <c r="B17" s="73" t="s">
        <v>100</v>
      </c>
      <c r="C17" s="74"/>
      <c r="D17" s="10"/>
      <c r="E17" s="10"/>
      <c r="F17" s="10"/>
      <c r="G17" s="10"/>
      <c r="H17" s="10"/>
      <c r="I17" s="10"/>
      <c r="J17" s="10"/>
      <c r="K17" s="10"/>
      <c r="L17" s="10">
        <v>243479.79</v>
      </c>
      <c r="M17" s="10">
        <v>38874.5</v>
      </c>
      <c r="N17" s="10">
        <v>4049.03</v>
      </c>
      <c r="O17" s="10"/>
      <c r="P17" s="10"/>
      <c r="Q17" s="10"/>
    </row>
    <row r="18" spans="2:17" s="38" customFormat="1" x14ac:dyDescent="0.25">
      <c r="B18" s="51" t="s">
        <v>9</v>
      </c>
      <c r="C18" s="36"/>
      <c r="D18" s="42">
        <f>SUM(D19:D21)</f>
        <v>0</v>
      </c>
      <c r="E18" s="42">
        <f>SUM(E19:E21)</f>
        <v>0</v>
      </c>
      <c r="F18" s="42">
        <f>SUM(F19:F21)</f>
        <v>0</v>
      </c>
      <c r="G18" s="42">
        <f>SUM(G19:G21)</f>
        <v>0</v>
      </c>
      <c r="H18" s="42">
        <f t="shared" ref="H18:Q18" si="4">SUM(H19:H21)</f>
        <v>0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0</v>
      </c>
      <c r="M18" s="42">
        <f t="shared" si="4"/>
        <v>0</v>
      </c>
      <c r="N18" s="42">
        <f t="shared" si="4"/>
        <v>0</v>
      </c>
      <c r="O18" s="42">
        <f t="shared" si="4"/>
        <v>0</v>
      </c>
      <c r="P18" s="42">
        <f t="shared" si="4"/>
        <v>0</v>
      </c>
      <c r="Q18" s="42">
        <f t="shared" si="4"/>
        <v>0</v>
      </c>
    </row>
    <row r="19" spans="2:17" x14ac:dyDescent="0.25">
      <c r="B19" s="3" t="s">
        <v>10</v>
      </c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x14ac:dyDescent="0.25">
      <c r="B20" s="4" t="s">
        <v>11</v>
      </c>
      <c r="C20" s="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x14ac:dyDescent="0.25">
      <c r="B21" s="3" t="s">
        <v>86</v>
      </c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s="38" customFormat="1" x14ac:dyDescent="0.25">
      <c r="B22" s="16" t="s">
        <v>12</v>
      </c>
      <c r="C22" s="50"/>
      <c r="D22" s="42">
        <f>D23+D25</f>
        <v>0</v>
      </c>
      <c r="E22" s="42">
        <f>E23+E25</f>
        <v>0</v>
      </c>
      <c r="F22" s="42">
        <f>F23+F25</f>
        <v>0</v>
      </c>
      <c r="G22" s="42">
        <f>G23+G25</f>
        <v>0</v>
      </c>
      <c r="H22" s="42">
        <f t="shared" ref="H22:Q22" si="5">H23+H25</f>
        <v>0</v>
      </c>
      <c r="I22" s="42">
        <f t="shared" si="5"/>
        <v>0</v>
      </c>
      <c r="J22" s="42">
        <f t="shared" si="5"/>
        <v>0</v>
      </c>
      <c r="K22" s="42">
        <f t="shared" si="5"/>
        <v>0</v>
      </c>
      <c r="L22" s="42">
        <f t="shared" si="5"/>
        <v>0</v>
      </c>
      <c r="M22" s="42">
        <f t="shared" si="5"/>
        <v>0</v>
      </c>
      <c r="N22" s="42">
        <f t="shared" si="5"/>
        <v>0</v>
      </c>
      <c r="O22" s="42">
        <f t="shared" si="5"/>
        <v>0</v>
      </c>
      <c r="P22" s="42">
        <f t="shared" si="5"/>
        <v>0</v>
      </c>
      <c r="Q22" s="42">
        <f t="shared" si="5"/>
        <v>0</v>
      </c>
    </row>
    <row r="23" spans="2:17" s="38" customFormat="1" x14ac:dyDescent="0.25">
      <c r="B23" s="52" t="s">
        <v>13</v>
      </c>
      <c r="C23" s="36"/>
      <c r="D23" s="42">
        <f>SUM(D24)</f>
        <v>0</v>
      </c>
      <c r="E23" s="42">
        <f>SUM(E24)</f>
        <v>0</v>
      </c>
      <c r="F23" s="42">
        <f>SUM(F24)</f>
        <v>0</v>
      </c>
      <c r="G23" s="42">
        <f>SUM(G24)</f>
        <v>0</v>
      </c>
      <c r="H23" s="42">
        <f t="shared" ref="H23:Q23" si="6">SUM(H24)</f>
        <v>0</v>
      </c>
      <c r="I23" s="42">
        <f t="shared" si="6"/>
        <v>0</v>
      </c>
      <c r="J23" s="42">
        <f t="shared" si="6"/>
        <v>0</v>
      </c>
      <c r="K23" s="42">
        <f t="shared" si="6"/>
        <v>0</v>
      </c>
      <c r="L23" s="42">
        <f t="shared" si="6"/>
        <v>0</v>
      </c>
      <c r="M23" s="42">
        <f t="shared" si="6"/>
        <v>0</v>
      </c>
      <c r="N23" s="42">
        <f t="shared" si="6"/>
        <v>0</v>
      </c>
      <c r="O23" s="42">
        <f t="shared" si="6"/>
        <v>0</v>
      </c>
      <c r="P23" s="42">
        <f t="shared" si="6"/>
        <v>0</v>
      </c>
      <c r="Q23" s="42">
        <f t="shared" si="6"/>
        <v>0</v>
      </c>
    </row>
    <row r="24" spans="2:17" x14ac:dyDescent="0.25">
      <c r="B24" s="3" t="s">
        <v>14</v>
      </c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2:17" s="38" customFormat="1" x14ac:dyDescent="0.25">
      <c r="B25" s="52" t="s">
        <v>15</v>
      </c>
      <c r="C25" s="53"/>
      <c r="D25" s="42">
        <f>SUM(D27:D30)</f>
        <v>0</v>
      </c>
      <c r="E25" s="42">
        <f>SUM(E27:E30)</f>
        <v>0</v>
      </c>
      <c r="F25" s="42">
        <f>SUM(F27:F30)</f>
        <v>0</v>
      </c>
      <c r="G25" s="42">
        <f>SUM(G27:G30)</f>
        <v>0</v>
      </c>
      <c r="H25" s="42">
        <f t="shared" ref="H25:P25" si="7">SUM(H27:H30)</f>
        <v>0</v>
      </c>
      <c r="I25" s="42">
        <f t="shared" si="7"/>
        <v>0</v>
      </c>
      <c r="J25" s="42">
        <f t="shared" si="7"/>
        <v>0</v>
      </c>
      <c r="K25" s="42">
        <f t="shared" si="7"/>
        <v>0</v>
      </c>
      <c r="L25" s="42">
        <f t="shared" si="7"/>
        <v>0</v>
      </c>
      <c r="M25" s="42">
        <f t="shared" si="7"/>
        <v>0</v>
      </c>
      <c r="N25" s="42">
        <f t="shared" si="7"/>
        <v>0</v>
      </c>
      <c r="O25" s="42">
        <f t="shared" si="7"/>
        <v>0</v>
      </c>
      <c r="P25" s="42">
        <f t="shared" si="7"/>
        <v>0</v>
      </c>
      <c r="Q25" s="42">
        <f t="shared" ref="Q25" si="8">SUM(Q27:Q30)</f>
        <v>0</v>
      </c>
    </row>
    <row r="26" spans="2:17" x14ac:dyDescent="0.25">
      <c r="B26" s="3" t="s">
        <v>16</v>
      </c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x14ac:dyDescent="0.25">
      <c r="B27" s="3" t="s">
        <v>17</v>
      </c>
      <c r="C27" s="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 x14ac:dyDescent="0.25">
      <c r="B28" s="4" t="s">
        <v>18</v>
      </c>
      <c r="C28" s="7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2:17" x14ac:dyDescent="0.25">
      <c r="B29" s="3" t="s">
        <v>19</v>
      </c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5">
      <c r="B30" s="4" t="s">
        <v>20</v>
      </c>
      <c r="C30" s="5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s="38" customFormat="1" x14ac:dyDescent="0.25">
      <c r="B31" s="16" t="s">
        <v>21</v>
      </c>
      <c r="C31" s="50"/>
      <c r="D31" s="42">
        <f>D22+D6</f>
        <v>0</v>
      </c>
      <c r="E31" s="42">
        <f>E22+E6</f>
        <v>0</v>
      </c>
      <c r="F31" s="42">
        <f>F22+F6</f>
        <v>0</v>
      </c>
      <c r="G31" s="42">
        <f>G22+G6</f>
        <v>0</v>
      </c>
      <c r="H31" s="42">
        <f t="shared" ref="H31:P31" si="9">H22+H6</f>
        <v>0</v>
      </c>
      <c r="I31" s="42">
        <f t="shared" si="9"/>
        <v>0</v>
      </c>
      <c r="J31" s="42">
        <f t="shared" si="9"/>
        <v>442127.27</v>
      </c>
      <c r="K31" s="42">
        <f t="shared" si="9"/>
        <v>1384536.27</v>
      </c>
      <c r="L31" s="42">
        <f t="shared" si="9"/>
        <v>2171907.29</v>
      </c>
      <c r="M31" s="42">
        <f t="shared" si="9"/>
        <v>2400902.0099999998</v>
      </c>
      <c r="N31" s="42">
        <f t="shared" si="9"/>
        <v>2014200.58</v>
      </c>
      <c r="O31" s="42">
        <f t="shared" si="9"/>
        <v>0</v>
      </c>
      <c r="P31" s="42">
        <f t="shared" si="9"/>
        <v>0</v>
      </c>
      <c r="Q31" s="42">
        <f t="shared" ref="Q31" si="10">Q22+Q6</f>
        <v>0</v>
      </c>
    </row>
    <row r="32" spans="2:17" x14ac:dyDescent="0.25">
      <c r="B32" s="8"/>
      <c r="C32" s="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 x14ac:dyDescent="0.25">
      <c r="B33" s="19" t="s">
        <v>22</v>
      </c>
      <c r="C33" s="14"/>
      <c r="D33" s="15"/>
      <c r="E33" s="15">
        <f>E5</f>
        <v>41274</v>
      </c>
      <c r="F33" s="15">
        <f>F5</f>
        <v>41305</v>
      </c>
      <c r="G33" s="15">
        <f>G5</f>
        <v>41333</v>
      </c>
      <c r="H33" s="15">
        <f t="shared" ref="H33:P33" si="11">H5</f>
        <v>41364</v>
      </c>
      <c r="I33" s="15">
        <f t="shared" si="11"/>
        <v>41394</v>
      </c>
      <c r="J33" s="15">
        <f t="shared" si="11"/>
        <v>41425</v>
      </c>
      <c r="K33" s="15">
        <f t="shared" si="11"/>
        <v>41455</v>
      </c>
      <c r="L33" s="15">
        <f t="shared" si="11"/>
        <v>41486</v>
      </c>
      <c r="M33" s="15">
        <f t="shared" si="11"/>
        <v>41516</v>
      </c>
      <c r="N33" s="15">
        <f t="shared" si="11"/>
        <v>41547</v>
      </c>
      <c r="O33" s="15">
        <f t="shared" si="11"/>
        <v>41578</v>
      </c>
      <c r="P33" s="15">
        <f t="shared" si="11"/>
        <v>41608</v>
      </c>
      <c r="Q33" s="15">
        <f t="shared" ref="Q33" si="12">Q5</f>
        <v>41639</v>
      </c>
    </row>
    <row r="34" spans="2:17" s="38" customFormat="1" x14ac:dyDescent="0.25">
      <c r="B34" s="16" t="s">
        <v>23</v>
      </c>
      <c r="C34" s="50"/>
      <c r="D34" s="42">
        <f>D36+D41+D44+D47</f>
        <v>0</v>
      </c>
      <c r="E34" s="42">
        <f>E36+E41+E44+E47</f>
        <v>0</v>
      </c>
      <c r="F34" s="42">
        <f>F36+F41+F44+F47</f>
        <v>0</v>
      </c>
      <c r="G34" s="42">
        <f>G36+G41+G44+G47</f>
        <v>0</v>
      </c>
      <c r="H34" s="42">
        <f t="shared" ref="H34:P34" si="13">H36+H41+H44+H47</f>
        <v>0</v>
      </c>
      <c r="I34" s="42">
        <f t="shared" si="13"/>
        <v>0</v>
      </c>
      <c r="J34" s="42">
        <f t="shared" si="13"/>
        <v>0</v>
      </c>
      <c r="K34" s="42">
        <f t="shared" si="13"/>
        <v>1293163.8700000001</v>
      </c>
      <c r="L34" s="42">
        <f t="shared" si="13"/>
        <v>1834844.27</v>
      </c>
      <c r="M34" s="42">
        <f t="shared" si="13"/>
        <v>3386363.4</v>
      </c>
      <c r="N34" s="42">
        <f t="shared" si="13"/>
        <v>3381664.09</v>
      </c>
      <c r="O34" s="42">
        <f t="shared" si="13"/>
        <v>0</v>
      </c>
      <c r="P34" s="42">
        <f t="shared" si="13"/>
        <v>0</v>
      </c>
      <c r="Q34" s="42">
        <f t="shared" ref="Q34" si="14">Q36+Q41+Q44+Q47</f>
        <v>0</v>
      </c>
    </row>
    <row r="35" spans="2:17" s="38" customFormat="1" x14ac:dyDescent="0.25">
      <c r="B35" s="51" t="s">
        <v>24</v>
      </c>
      <c r="C35" s="36"/>
      <c r="D35" s="42">
        <f>SUM(D36:D42)</f>
        <v>0</v>
      </c>
      <c r="E35" s="42">
        <f>SUM(E36:E42)</f>
        <v>0</v>
      </c>
      <c r="F35" s="42">
        <f>SUM(F36:F42)</f>
        <v>0</v>
      </c>
      <c r="G35" s="42">
        <f>SUM(G36:G42)</f>
        <v>0</v>
      </c>
      <c r="H35" s="42">
        <f t="shared" ref="H35:I35" si="15">SUM(H36:H42)</f>
        <v>0</v>
      </c>
      <c r="I35" s="42">
        <f t="shared" si="15"/>
        <v>0</v>
      </c>
      <c r="J35" s="42">
        <f>SUM(J36:J42)</f>
        <v>188001.5</v>
      </c>
      <c r="K35" s="42">
        <f t="shared" ref="K35:Q35" si="16">SUM(K36:K42)</f>
        <v>693484</v>
      </c>
      <c r="L35" s="42">
        <f t="shared" si="16"/>
        <v>2492648.66</v>
      </c>
      <c r="M35" s="42">
        <f t="shared" si="16"/>
        <v>2053077.95</v>
      </c>
      <c r="N35" s="42">
        <f t="shared" si="16"/>
        <v>1990777.95</v>
      </c>
      <c r="O35" s="42">
        <f t="shared" si="16"/>
        <v>0</v>
      </c>
      <c r="P35" s="42">
        <f t="shared" si="16"/>
        <v>0</v>
      </c>
      <c r="Q35" s="42">
        <f t="shared" si="16"/>
        <v>0</v>
      </c>
    </row>
    <row r="36" spans="2:17" x14ac:dyDescent="0.25">
      <c r="B36" s="3" t="s">
        <v>25</v>
      </c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25">
      <c r="B37" s="3" t="s">
        <v>101</v>
      </c>
      <c r="C37" s="1"/>
      <c r="D37" s="10"/>
      <c r="E37" s="10"/>
      <c r="F37" s="10"/>
      <c r="G37" s="10"/>
      <c r="H37" s="10"/>
      <c r="I37" s="10"/>
      <c r="J37" s="10">
        <v>18001.5</v>
      </c>
      <c r="K37" s="10">
        <v>5834</v>
      </c>
      <c r="L37" s="10"/>
      <c r="M37" s="10"/>
      <c r="N37" s="10"/>
      <c r="O37" s="10"/>
      <c r="P37" s="10"/>
      <c r="Q37" s="10"/>
    </row>
    <row r="38" spans="2:17" x14ac:dyDescent="0.25">
      <c r="B38" s="4" t="s">
        <v>26</v>
      </c>
      <c r="C38" s="7"/>
      <c r="D38" s="10"/>
      <c r="E38" s="10"/>
      <c r="F38" s="10"/>
      <c r="G38" s="10"/>
      <c r="H38" s="10"/>
      <c r="I38" s="10"/>
      <c r="J38" s="10"/>
      <c r="K38" s="10">
        <v>327650</v>
      </c>
      <c r="L38" s="10">
        <v>647582</v>
      </c>
      <c r="M38" s="10">
        <v>72650</v>
      </c>
      <c r="N38" s="10">
        <v>72650</v>
      </c>
      <c r="O38" s="10"/>
      <c r="P38" s="10"/>
      <c r="Q38" s="10"/>
    </row>
    <row r="39" spans="2:17" x14ac:dyDescent="0.25">
      <c r="B39" s="3" t="s">
        <v>27</v>
      </c>
      <c r="C39" s="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25">
      <c r="B40" s="4" t="s">
        <v>28</v>
      </c>
      <c r="C40" s="7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25">
      <c r="B41" s="3" t="s">
        <v>29</v>
      </c>
      <c r="C41" s="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25">
      <c r="B42" s="4" t="s">
        <v>30</v>
      </c>
      <c r="C42" s="7"/>
      <c r="D42" s="10"/>
      <c r="E42" s="10"/>
      <c r="F42" s="10"/>
      <c r="G42" s="10"/>
      <c r="H42" s="10"/>
      <c r="I42" s="10"/>
      <c r="J42" s="10">
        <v>170000</v>
      </c>
      <c r="K42" s="10">
        <v>360000</v>
      </c>
      <c r="L42" s="10">
        <v>1845066.66</v>
      </c>
      <c r="M42" s="10">
        <v>1980427.95</v>
      </c>
      <c r="N42" s="10">
        <v>1918127.95</v>
      </c>
      <c r="O42" s="10"/>
      <c r="P42" s="10"/>
      <c r="Q42" s="10"/>
    </row>
    <row r="43" spans="2:17" s="38" customFormat="1" x14ac:dyDescent="0.25">
      <c r="B43" s="49" t="s">
        <v>31</v>
      </c>
      <c r="C43" s="50"/>
      <c r="D43" s="42">
        <f>SUM(D44:D47)</f>
        <v>0</v>
      </c>
      <c r="E43" s="42">
        <f>SUM(E44:E47)</f>
        <v>0</v>
      </c>
      <c r="F43" s="42">
        <f>SUM(F44:F47)</f>
        <v>0</v>
      </c>
      <c r="G43" s="42">
        <f>SUM(G44:G47)</f>
        <v>0</v>
      </c>
      <c r="H43" s="42">
        <f t="shared" ref="H43:I43" si="17">SUM(H44:H47)</f>
        <v>0</v>
      </c>
      <c r="I43" s="42">
        <f t="shared" si="17"/>
        <v>0</v>
      </c>
      <c r="J43" s="42">
        <f>SUM(J44:J47)</f>
        <v>360000</v>
      </c>
      <c r="K43" s="42">
        <f t="shared" ref="K43:Q43" si="18">SUM(K44:K47)</f>
        <v>1803163.87</v>
      </c>
      <c r="L43" s="42">
        <f t="shared" si="18"/>
        <v>2314844.27</v>
      </c>
      <c r="M43" s="42">
        <f t="shared" si="18"/>
        <v>4034363.4</v>
      </c>
      <c r="N43" s="42">
        <f t="shared" si="18"/>
        <v>4060664.09</v>
      </c>
      <c r="O43" s="42">
        <f t="shared" si="18"/>
        <v>0</v>
      </c>
      <c r="P43" s="42">
        <f t="shared" si="18"/>
        <v>0</v>
      </c>
      <c r="Q43" s="42">
        <f t="shared" si="18"/>
        <v>0</v>
      </c>
    </row>
    <row r="44" spans="2:17" x14ac:dyDescent="0.25">
      <c r="B44" s="3" t="s">
        <v>25</v>
      </c>
      <c r="C44" s="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25">
      <c r="B45" s="3" t="s">
        <v>96</v>
      </c>
      <c r="C45" s="1"/>
      <c r="D45" s="10"/>
      <c r="E45" s="10"/>
      <c r="F45" s="10"/>
      <c r="G45" s="10"/>
      <c r="H45" s="10"/>
      <c r="I45" s="10"/>
      <c r="J45" s="10">
        <v>360000</v>
      </c>
      <c r="K45" s="10">
        <v>510000</v>
      </c>
      <c r="L45" s="10">
        <v>480000</v>
      </c>
      <c r="M45" s="10">
        <v>648000</v>
      </c>
      <c r="N45" s="10">
        <v>679000</v>
      </c>
      <c r="O45" s="10"/>
      <c r="P45" s="10"/>
      <c r="Q45" s="10"/>
    </row>
    <row r="46" spans="2:17" x14ac:dyDescent="0.25">
      <c r="B46" s="3" t="s">
        <v>95</v>
      </c>
      <c r="C46" s="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25">
      <c r="B47" s="73" t="s">
        <v>102</v>
      </c>
      <c r="C47" s="74"/>
      <c r="D47" s="10"/>
      <c r="E47" s="10"/>
      <c r="F47" s="10"/>
      <c r="G47" s="10"/>
      <c r="H47" s="10"/>
      <c r="I47" s="10"/>
      <c r="J47" s="10"/>
      <c r="K47" s="10">
        <v>1293163.8700000001</v>
      </c>
      <c r="L47" s="10">
        <v>1834844.27</v>
      </c>
      <c r="M47" s="10">
        <v>3386363.4</v>
      </c>
      <c r="N47" s="10">
        <v>3381664.09</v>
      </c>
      <c r="O47" s="10"/>
      <c r="P47" s="10"/>
      <c r="Q47" s="10"/>
    </row>
    <row r="48" spans="2:17" s="38" customFormat="1" x14ac:dyDescent="0.25">
      <c r="B48" s="44" t="s">
        <v>32</v>
      </c>
      <c r="C48" s="47"/>
      <c r="D48" s="48">
        <f>D31-D35-D43</f>
        <v>0</v>
      </c>
      <c r="E48" s="48">
        <f>E31-E35-E43</f>
        <v>0</v>
      </c>
      <c r="F48" s="48">
        <f>F31-F35-F43</f>
        <v>0</v>
      </c>
      <c r="G48" s="48">
        <f>G31-G35-G43</f>
        <v>0</v>
      </c>
      <c r="H48" s="48">
        <f t="shared" ref="H48:P48" si="19">H31-H35-H43</f>
        <v>0</v>
      </c>
      <c r="I48" s="48">
        <f t="shared" si="19"/>
        <v>0</v>
      </c>
      <c r="J48" s="48">
        <f t="shared" si="19"/>
        <v>-105874.22999999998</v>
      </c>
      <c r="K48" s="48">
        <f>K31-K35-K43</f>
        <v>-1112111.6000000001</v>
      </c>
      <c r="L48" s="48">
        <f t="shared" si="19"/>
        <v>-2635585.64</v>
      </c>
      <c r="M48" s="48">
        <f t="shared" si="19"/>
        <v>-3686539.34</v>
      </c>
      <c r="N48" s="48">
        <f t="shared" si="19"/>
        <v>-4037241.46</v>
      </c>
      <c r="O48" s="48">
        <f t="shared" si="19"/>
        <v>0</v>
      </c>
      <c r="P48" s="48">
        <f t="shared" si="19"/>
        <v>0</v>
      </c>
      <c r="Q48" s="48">
        <f t="shared" ref="Q48" si="20">Q31-Q35-Q43</f>
        <v>0</v>
      </c>
    </row>
    <row r="49" spans="2:17" x14ac:dyDescent="0.25">
      <c r="B49" s="16" t="s">
        <v>33</v>
      </c>
      <c r="C49" s="17"/>
      <c r="D49" s="18">
        <f>D43+D35+D48</f>
        <v>0</v>
      </c>
      <c r="E49" s="18">
        <f>E43+E35+E48</f>
        <v>0</v>
      </c>
      <c r="F49" s="18">
        <f>F43+F35+F48</f>
        <v>0</v>
      </c>
      <c r="G49" s="18">
        <f>G43+G35+G48</f>
        <v>0</v>
      </c>
      <c r="H49" s="18">
        <f t="shared" ref="H49:Q49" si="21">H43+H35+H48</f>
        <v>0</v>
      </c>
      <c r="I49" s="18">
        <f t="shared" si="21"/>
        <v>0</v>
      </c>
      <c r="J49" s="18">
        <f t="shared" si="21"/>
        <v>442127.27</v>
      </c>
      <c r="K49" s="18">
        <f t="shared" si="21"/>
        <v>1384536.27</v>
      </c>
      <c r="L49" s="18">
        <f t="shared" si="21"/>
        <v>2171907.2899999996</v>
      </c>
      <c r="M49" s="18">
        <f t="shared" si="21"/>
        <v>2400902.0099999998</v>
      </c>
      <c r="N49" s="18">
        <f t="shared" si="21"/>
        <v>2014200.58</v>
      </c>
      <c r="O49" s="18">
        <f t="shared" si="21"/>
        <v>0</v>
      </c>
      <c r="P49" s="18">
        <f t="shared" si="21"/>
        <v>0</v>
      </c>
      <c r="Q49" s="18">
        <f t="shared" si="21"/>
        <v>0</v>
      </c>
    </row>
    <row r="50" spans="2:17" x14ac:dyDescent="0.25">
      <c r="K50" s="66"/>
      <c r="L50" s="66"/>
      <c r="M50" s="66"/>
      <c r="N50" s="66"/>
      <c r="O50" s="66"/>
      <c r="P50" s="66"/>
      <c r="Q50" s="66">
        <f t="shared" ref="Q50" si="22">Q48+P48</f>
        <v>0</v>
      </c>
    </row>
    <row r="51" spans="2:17" x14ac:dyDescent="0.25">
      <c r="I51" s="12" t="s">
        <v>103</v>
      </c>
      <c r="K51" s="66">
        <f>K48-J48</f>
        <v>-1006237.3700000001</v>
      </c>
      <c r="L51" s="66">
        <f>L48-K51-J48</f>
        <v>-1523474.04</v>
      </c>
      <c r="M51" s="66">
        <f>M48-L51-K51-J48</f>
        <v>-1050953.6999999997</v>
      </c>
      <c r="N51" s="66">
        <f>N48-M51-L51-K51-J48</f>
        <v>-350702.12000000011</v>
      </c>
    </row>
    <row r="53" spans="2:17" x14ac:dyDescent="0.25">
      <c r="K53" s="66"/>
    </row>
  </sheetData>
  <mergeCells count="3">
    <mergeCell ref="B11:C11"/>
    <mergeCell ref="B17:C17"/>
    <mergeCell ref="B47:C47"/>
  </mergeCells>
  <pageMargins left="0.7" right="0.7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4"/>
  <sheetViews>
    <sheetView workbookViewId="0">
      <selection activeCell="K22" sqref="K22"/>
    </sheetView>
  </sheetViews>
  <sheetFormatPr defaultRowHeight="15" x14ac:dyDescent="0.25"/>
  <cols>
    <col min="1" max="1" width="2.5703125" customWidth="1"/>
    <col min="3" max="3" width="21.85546875" customWidth="1"/>
    <col min="4" max="8" width="9.140625" style="12"/>
    <col min="9" max="10" width="10" style="12" bestFit="1" customWidth="1"/>
    <col min="11" max="12" width="11.28515625" style="12" customWidth="1"/>
    <col min="13" max="15" width="9.140625" style="12"/>
    <col min="16" max="16" width="15" customWidth="1"/>
  </cols>
  <sheetData>
    <row r="1" spans="2:17" x14ac:dyDescent="0.25">
      <c r="B1" s="32" t="s">
        <v>60</v>
      </c>
      <c r="D1" s="34" t="s">
        <v>61</v>
      </c>
      <c r="P1" s="12"/>
      <c r="Q1" s="12"/>
    </row>
    <row r="2" spans="2:17" ht="5.25" customHeight="1" x14ac:dyDescent="0.25">
      <c r="P2" s="12"/>
      <c r="Q2" s="12"/>
    </row>
    <row r="3" spans="2:17" ht="15.75" x14ac:dyDescent="0.25">
      <c r="B3" s="33" t="s">
        <v>62</v>
      </c>
      <c r="E3" s="12" t="s">
        <v>106</v>
      </c>
      <c r="P3" s="12"/>
      <c r="Q3" s="12"/>
    </row>
    <row r="4" spans="2:17" x14ac:dyDescent="0.25">
      <c r="B4" s="65" t="s">
        <v>83</v>
      </c>
    </row>
    <row r="5" spans="2:17" x14ac:dyDescent="0.25">
      <c r="B5" s="80" t="s">
        <v>34</v>
      </c>
      <c r="C5" s="81"/>
      <c r="D5" s="75" t="s">
        <v>55</v>
      </c>
      <c r="E5" s="75"/>
      <c r="F5" s="75"/>
      <c r="G5" s="75" t="s">
        <v>56</v>
      </c>
      <c r="H5" s="75"/>
      <c r="I5" s="75"/>
      <c r="J5" s="75" t="s">
        <v>57</v>
      </c>
      <c r="K5" s="75"/>
      <c r="L5" s="75"/>
      <c r="M5" s="75" t="s">
        <v>58</v>
      </c>
      <c r="N5" s="75"/>
      <c r="O5" s="75"/>
      <c r="P5" s="29" t="s">
        <v>69</v>
      </c>
    </row>
    <row r="6" spans="2:17" x14ac:dyDescent="0.25">
      <c r="B6" s="82"/>
      <c r="C6" s="83"/>
      <c r="D6" s="29">
        <v>41275</v>
      </c>
      <c r="E6" s="29">
        <v>41306</v>
      </c>
      <c r="F6" s="29">
        <v>41334</v>
      </c>
      <c r="G6" s="29">
        <v>41365</v>
      </c>
      <c r="H6" s="29">
        <v>41395</v>
      </c>
      <c r="I6" s="29">
        <v>41426</v>
      </c>
      <c r="J6" s="29">
        <v>41456</v>
      </c>
      <c r="K6" s="29">
        <v>41487</v>
      </c>
      <c r="L6" s="29">
        <v>41518</v>
      </c>
      <c r="M6" s="29">
        <v>41548</v>
      </c>
      <c r="N6" s="29">
        <v>41579</v>
      </c>
      <c r="O6" s="29">
        <v>41609</v>
      </c>
      <c r="P6" s="29" t="s">
        <v>68</v>
      </c>
    </row>
    <row r="7" spans="2:17" ht="36.75" customHeight="1" x14ac:dyDescent="0.25">
      <c r="B7" s="78" t="s">
        <v>35</v>
      </c>
      <c r="C7" s="79"/>
      <c r="D7" s="30">
        <f>D8+D9+D10</f>
        <v>0</v>
      </c>
      <c r="E7" s="30">
        <f t="shared" ref="E7:P7" si="0">E8+E9+E10</f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224438.71</v>
      </c>
      <c r="L7" s="30">
        <f t="shared" si="0"/>
        <v>435500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659938.71</v>
      </c>
    </row>
    <row r="8" spans="2:17" ht="33.75" customHeight="1" x14ac:dyDescent="0.25">
      <c r="B8" s="76" t="s">
        <v>63</v>
      </c>
      <c r="C8" s="77"/>
      <c r="D8" s="10"/>
      <c r="E8" s="10"/>
      <c r="F8" s="10"/>
      <c r="G8" s="10"/>
      <c r="H8" s="10"/>
      <c r="I8" s="10"/>
      <c r="J8" s="10"/>
      <c r="K8" s="10">
        <v>224438.71</v>
      </c>
      <c r="L8" s="10">
        <v>435500</v>
      </c>
      <c r="M8" s="10"/>
      <c r="N8" s="10"/>
      <c r="O8" s="10"/>
      <c r="P8" s="55">
        <f>SUM(D8:O8)</f>
        <v>659938.71</v>
      </c>
    </row>
    <row r="9" spans="2:17" x14ac:dyDescent="0.25">
      <c r="B9" s="76"/>
      <c r="C9" s="7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55">
        <f t="shared" ref="P9:P10" si="1">SUM(D9:O9)</f>
        <v>0</v>
      </c>
    </row>
    <row r="10" spans="2:17" x14ac:dyDescent="0.25">
      <c r="B10" s="76"/>
      <c r="C10" s="7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55">
        <f t="shared" si="1"/>
        <v>0</v>
      </c>
    </row>
    <row r="11" spans="2:17" ht="29.25" customHeight="1" x14ac:dyDescent="0.25">
      <c r="B11" s="78" t="s">
        <v>36</v>
      </c>
      <c r="C11" s="79"/>
      <c r="D11" s="31">
        <f>D12+D13+D17</f>
        <v>0</v>
      </c>
      <c r="E11" s="31">
        <f t="shared" ref="E11:P11" si="2">E12+E13+E17</f>
        <v>0</v>
      </c>
      <c r="F11" s="31">
        <f t="shared" si="2"/>
        <v>0</v>
      </c>
      <c r="G11" s="31">
        <f t="shared" si="2"/>
        <v>0</v>
      </c>
      <c r="H11" s="31">
        <f t="shared" si="2"/>
        <v>0</v>
      </c>
      <c r="I11" s="31">
        <f t="shared" si="2"/>
        <v>507336.5</v>
      </c>
      <c r="J11" s="31">
        <f t="shared" si="2"/>
        <v>518353.5</v>
      </c>
      <c r="K11" s="31">
        <f t="shared" si="2"/>
        <v>534043.5</v>
      </c>
      <c r="L11" s="31">
        <f t="shared" si="2"/>
        <v>540899.5</v>
      </c>
      <c r="M11" s="31">
        <f t="shared" si="2"/>
        <v>0</v>
      </c>
      <c r="N11" s="31">
        <f t="shared" si="2"/>
        <v>0</v>
      </c>
      <c r="O11" s="31">
        <f t="shared" si="2"/>
        <v>0</v>
      </c>
      <c r="P11" s="31">
        <f t="shared" si="2"/>
        <v>2100633</v>
      </c>
    </row>
    <row r="12" spans="2:17" ht="27.75" customHeight="1" x14ac:dyDescent="0.25">
      <c r="B12" s="76" t="s">
        <v>64</v>
      </c>
      <c r="C12" s="77"/>
      <c r="D12" s="23"/>
      <c r="E12" s="23"/>
      <c r="F12" s="23"/>
      <c r="G12" s="23"/>
      <c r="H12" s="23"/>
      <c r="I12" s="23">
        <v>507336.5</v>
      </c>
      <c r="J12" s="23">
        <v>518353.5</v>
      </c>
      <c r="K12" s="23">
        <f>32541+501502.5</f>
        <v>534043.5</v>
      </c>
      <c r="L12" s="23">
        <f>39397+501502.5</f>
        <v>540899.5</v>
      </c>
      <c r="M12" s="23"/>
      <c r="N12" s="23"/>
      <c r="O12" s="23"/>
      <c r="P12" s="56">
        <f t="shared" ref="P12:P17" si="3">SUM(D12:O12)</f>
        <v>2100633</v>
      </c>
    </row>
    <row r="13" spans="2:17" x14ac:dyDescent="0.25">
      <c r="B13" s="76" t="s">
        <v>66</v>
      </c>
      <c r="C13" s="7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56">
        <f t="shared" si="3"/>
        <v>0</v>
      </c>
    </row>
    <row r="14" spans="2:17" x14ac:dyDescent="0.25">
      <c r="B14" s="20" t="s">
        <v>65</v>
      </c>
      <c r="C14" s="5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56">
        <f t="shared" si="3"/>
        <v>0</v>
      </c>
    </row>
    <row r="15" spans="2:17" x14ac:dyDescent="0.25">
      <c r="B15" s="20"/>
      <c r="C15" s="5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56">
        <f t="shared" si="3"/>
        <v>0</v>
      </c>
    </row>
    <row r="16" spans="2:17" x14ac:dyDescent="0.25">
      <c r="B16" s="20"/>
      <c r="C16" s="5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56">
        <f t="shared" si="3"/>
        <v>0</v>
      </c>
    </row>
    <row r="17" spans="1:16" x14ac:dyDescent="0.25">
      <c r="B17" s="76"/>
      <c r="C17" s="7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56">
        <f t="shared" si="3"/>
        <v>0</v>
      </c>
    </row>
    <row r="18" spans="1:16" s="38" customFormat="1" x14ac:dyDescent="0.25">
      <c r="B18" s="43" t="s">
        <v>37</v>
      </c>
      <c r="C18" s="36"/>
      <c r="D18" s="42">
        <f>D7-D11</f>
        <v>0</v>
      </c>
      <c r="E18" s="42">
        <f>E7-E11</f>
        <v>0</v>
      </c>
      <c r="F18" s="42">
        <f>F7-F11</f>
        <v>0</v>
      </c>
      <c r="G18" s="42">
        <f>G7-G11</f>
        <v>0</v>
      </c>
      <c r="H18" s="42">
        <f t="shared" ref="H18:M18" si="4">H7-H11</f>
        <v>0</v>
      </c>
      <c r="I18" s="42">
        <f t="shared" si="4"/>
        <v>-507336.5</v>
      </c>
      <c r="J18" s="42">
        <f t="shared" si="4"/>
        <v>-518353.5</v>
      </c>
      <c r="K18" s="42">
        <f t="shared" si="4"/>
        <v>-309604.79000000004</v>
      </c>
      <c r="L18" s="42">
        <f t="shared" si="4"/>
        <v>-105399.5</v>
      </c>
      <c r="M18" s="42">
        <f t="shared" si="4"/>
        <v>0</v>
      </c>
      <c r="N18" s="42">
        <f>N7-N11</f>
        <v>0</v>
      </c>
      <c r="O18" s="42">
        <f>O7-O11</f>
        <v>0</v>
      </c>
      <c r="P18" s="42">
        <f>P7-P11</f>
        <v>-1440694.29</v>
      </c>
    </row>
    <row r="19" spans="1:16" x14ac:dyDescent="0.25">
      <c r="B19" s="21" t="s">
        <v>38</v>
      </c>
      <c r="C19" s="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57">
        <f t="shared" ref="P19:P20" si="5">SUM(D19:O19)</f>
        <v>0</v>
      </c>
    </row>
    <row r="20" spans="1:16" x14ac:dyDescent="0.25">
      <c r="B20" s="3" t="s">
        <v>39</v>
      </c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55">
        <f t="shared" si="5"/>
        <v>0</v>
      </c>
    </row>
    <row r="21" spans="1:16" s="38" customFormat="1" x14ac:dyDescent="0.25">
      <c r="B21" s="40" t="s">
        <v>40</v>
      </c>
      <c r="C21" s="41"/>
      <c r="D21" s="42">
        <f>D19-D20</f>
        <v>0</v>
      </c>
      <c r="E21" s="42">
        <f>E19-E20</f>
        <v>0</v>
      </c>
      <c r="F21" s="42">
        <f>F19-F20</f>
        <v>0</v>
      </c>
      <c r="G21" s="42">
        <f>G19-G20</f>
        <v>0</v>
      </c>
      <c r="H21" s="42">
        <f t="shared" ref="H21:M21" si="6">H19-H20</f>
        <v>0</v>
      </c>
      <c r="I21" s="42">
        <f t="shared" si="6"/>
        <v>0</v>
      </c>
      <c r="J21" s="42">
        <f t="shared" si="6"/>
        <v>0</v>
      </c>
      <c r="K21" s="42">
        <f t="shared" si="6"/>
        <v>0</v>
      </c>
      <c r="L21" s="42">
        <f t="shared" si="6"/>
        <v>0</v>
      </c>
      <c r="M21" s="42">
        <f t="shared" si="6"/>
        <v>0</v>
      </c>
      <c r="N21" s="42">
        <f>N19-N20</f>
        <v>0</v>
      </c>
      <c r="O21" s="42">
        <f>O19-O20</f>
        <v>0</v>
      </c>
      <c r="P21" s="42">
        <f>P19-P20</f>
        <v>0</v>
      </c>
    </row>
    <row r="22" spans="1:16" s="38" customFormat="1" x14ac:dyDescent="0.25">
      <c r="B22" s="35" t="s">
        <v>41</v>
      </c>
      <c r="C22" s="36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x14ac:dyDescent="0.25">
      <c r="A23">
        <v>1</v>
      </c>
      <c r="B23" s="73" t="s">
        <v>108</v>
      </c>
      <c r="C23" s="74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55">
        <f t="shared" ref="P23:P40" si="7">SUM(D23:O23)</f>
        <v>0</v>
      </c>
    </row>
    <row r="24" spans="1:16" x14ac:dyDescent="0.25">
      <c r="A24">
        <v>2</v>
      </c>
      <c r="B24" s="73" t="s">
        <v>109</v>
      </c>
      <c r="C24" s="7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58">
        <f t="shared" si="7"/>
        <v>0</v>
      </c>
    </row>
    <row r="25" spans="1:16" x14ac:dyDescent="0.25">
      <c r="A25">
        <v>3</v>
      </c>
      <c r="B25" s="73" t="s">
        <v>110</v>
      </c>
      <c r="C25" s="74"/>
      <c r="D25" s="26"/>
      <c r="E25" s="10"/>
      <c r="F25" s="10"/>
      <c r="G25" s="26"/>
      <c r="H25" s="10"/>
      <c r="I25" s="10"/>
      <c r="J25" s="26"/>
      <c r="K25" s="10"/>
      <c r="L25" s="10"/>
      <c r="M25" s="26"/>
      <c r="N25" s="10"/>
      <c r="O25" s="10"/>
      <c r="P25" s="55">
        <f t="shared" si="7"/>
        <v>0</v>
      </c>
    </row>
    <row r="26" spans="1:16" x14ac:dyDescent="0.25">
      <c r="A26">
        <v>4</v>
      </c>
      <c r="B26" s="73" t="s">
        <v>111</v>
      </c>
      <c r="C26" s="7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58">
        <f t="shared" si="7"/>
        <v>0</v>
      </c>
    </row>
    <row r="27" spans="1:16" x14ac:dyDescent="0.25">
      <c r="A27">
        <v>5</v>
      </c>
      <c r="B27" s="73" t="s">
        <v>112</v>
      </c>
      <c r="C27" s="7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55">
        <f t="shared" si="7"/>
        <v>0</v>
      </c>
    </row>
    <row r="28" spans="1:16" x14ac:dyDescent="0.25">
      <c r="A28">
        <v>6</v>
      </c>
      <c r="B28" s="73" t="s">
        <v>46</v>
      </c>
      <c r="C28" s="7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58">
        <f t="shared" si="7"/>
        <v>0</v>
      </c>
    </row>
    <row r="29" spans="1:16" x14ac:dyDescent="0.25">
      <c r="A29">
        <v>7</v>
      </c>
      <c r="B29" s="73" t="s">
        <v>44</v>
      </c>
      <c r="C29" s="7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55">
        <f t="shared" si="7"/>
        <v>0</v>
      </c>
    </row>
    <row r="30" spans="1:16" x14ac:dyDescent="0.25">
      <c r="A30">
        <v>8</v>
      </c>
      <c r="B30" s="73" t="s">
        <v>113</v>
      </c>
      <c r="C30" s="7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55">
        <f t="shared" si="7"/>
        <v>0</v>
      </c>
    </row>
    <row r="31" spans="1:16" x14ac:dyDescent="0.25">
      <c r="A31">
        <v>9</v>
      </c>
      <c r="B31" s="68" t="s">
        <v>114</v>
      </c>
      <c r="C31" s="6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55">
        <f t="shared" si="7"/>
        <v>0</v>
      </c>
    </row>
    <row r="32" spans="1:16" x14ac:dyDescent="0.25">
      <c r="A32">
        <v>10</v>
      </c>
      <c r="B32" s="70" t="s">
        <v>115</v>
      </c>
      <c r="C32" s="7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55">
        <f t="shared" si="7"/>
        <v>0</v>
      </c>
    </row>
    <row r="33" spans="1:16" x14ac:dyDescent="0.25">
      <c r="A33">
        <v>11</v>
      </c>
      <c r="B33" s="71" t="s">
        <v>116</v>
      </c>
      <c r="C33" s="7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55">
        <f t="shared" si="7"/>
        <v>0</v>
      </c>
    </row>
    <row r="34" spans="1:16" x14ac:dyDescent="0.25">
      <c r="A34">
        <v>12</v>
      </c>
      <c r="B34" s="70" t="s">
        <v>117</v>
      </c>
      <c r="C34" s="7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55">
        <f t="shared" si="7"/>
        <v>0</v>
      </c>
    </row>
    <row r="35" spans="1:16" s="38" customFormat="1" x14ac:dyDescent="0.25">
      <c r="A35">
        <v>13</v>
      </c>
      <c r="B35" s="84" t="s">
        <v>118</v>
      </c>
      <c r="C35" s="8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55">
        <f t="shared" si="7"/>
        <v>0</v>
      </c>
    </row>
    <row r="36" spans="1:16" s="38" customFormat="1" x14ac:dyDescent="0.25">
      <c r="A36">
        <v>14</v>
      </c>
      <c r="B36" s="70" t="s">
        <v>119</v>
      </c>
      <c r="C36" s="7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55">
        <f t="shared" si="7"/>
        <v>0</v>
      </c>
    </row>
    <row r="37" spans="1:16" x14ac:dyDescent="0.25">
      <c r="A37">
        <v>15</v>
      </c>
      <c r="B37" s="71" t="s">
        <v>120</v>
      </c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55">
        <f t="shared" si="7"/>
        <v>0</v>
      </c>
    </row>
    <row r="38" spans="1:16" x14ac:dyDescent="0.25">
      <c r="A38">
        <v>16</v>
      </c>
      <c r="B38" s="70" t="s">
        <v>47</v>
      </c>
      <c r="C38" s="7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55">
        <f t="shared" si="7"/>
        <v>0</v>
      </c>
    </row>
    <row r="39" spans="1:16" x14ac:dyDescent="0.25">
      <c r="A39">
        <v>17</v>
      </c>
      <c r="B39" s="86" t="s">
        <v>49</v>
      </c>
      <c r="C39" s="8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56">
        <f t="shared" si="7"/>
        <v>0</v>
      </c>
    </row>
    <row r="40" spans="1:16" x14ac:dyDescent="0.25">
      <c r="A40">
        <v>18</v>
      </c>
      <c r="B40" s="73" t="s">
        <v>121</v>
      </c>
      <c r="C40" s="7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55">
        <f t="shared" si="7"/>
        <v>0</v>
      </c>
    </row>
    <row r="41" spans="1:16" x14ac:dyDescent="0.25">
      <c r="A41" s="38"/>
      <c r="B41" s="35" t="s">
        <v>51</v>
      </c>
      <c r="C41" s="36"/>
      <c r="D41" s="37">
        <f>SUM(D23:D40)</f>
        <v>0</v>
      </c>
      <c r="E41" s="37">
        <f>SUM(E23:E40)</f>
        <v>0</v>
      </c>
      <c r="F41" s="37">
        <f>SUM(F23:F40)</f>
        <v>0</v>
      </c>
      <c r="G41" s="37">
        <f>SUM(G23:G40)</f>
        <v>0</v>
      </c>
      <c r="H41" s="37">
        <f t="shared" ref="H41:M41" si="8">SUM(H23:H40)</f>
        <v>0</v>
      </c>
      <c r="I41" s="37">
        <f t="shared" si="8"/>
        <v>0</v>
      </c>
      <c r="J41" s="37">
        <f t="shared" si="8"/>
        <v>0</v>
      </c>
      <c r="K41" s="37">
        <f t="shared" si="8"/>
        <v>0</v>
      </c>
      <c r="L41" s="37">
        <f t="shared" si="8"/>
        <v>0</v>
      </c>
      <c r="M41" s="37">
        <f t="shared" si="8"/>
        <v>0</v>
      </c>
      <c r="N41" s="37">
        <f>SUM(N23:N40)</f>
        <v>0</v>
      </c>
      <c r="O41" s="37">
        <f>SUM(O23:O40)</f>
        <v>0</v>
      </c>
      <c r="P41" s="37">
        <f>SUM(P23:P40)</f>
        <v>0</v>
      </c>
    </row>
    <row r="42" spans="1:16" x14ac:dyDescent="0.25">
      <c r="A42" s="38"/>
      <c r="B42" s="44" t="s">
        <v>52</v>
      </c>
      <c r="C42" s="45"/>
      <c r="D42" s="46">
        <f>D18+D21-D41</f>
        <v>0</v>
      </c>
      <c r="E42" s="46">
        <f>E18+E21-E41</f>
        <v>0</v>
      </c>
      <c r="F42" s="46">
        <f>F18+F21-F41</f>
        <v>0</v>
      </c>
      <c r="G42" s="46">
        <f>G18+G21-G41</f>
        <v>0</v>
      </c>
      <c r="H42" s="46">
        <f t="shared" ref="H42:M42" si="9">H18+H21-H41</f>
        <v>0</v>
      </c>
      <c r="I42" s="46">
        <f t="shared" si="9"/>
        <v>-507336.5</v>
      </c>
      <c r="J42" s="46">
        <f t="shared" si="9"/>
        <v>-518353.5</v>
      </c>
      <c r="K42" s="46">
        <f t="shared" si="9"/>
        <v>-309604.79000000004</v>
      </c>
      <c r="L42" s="46">
        <f t="shared" si="9"/>
        <v>-105399.5</v>
      </c>
      <c r="M42" s="46">
        <f t="shared" si="9"/>
        <v>0</v>
      </c>
      <c r="N42" s="46">
        <f>N18+N21-N41</f>
        <v>0</v>
      </c>
      <c r="O42" s="46">
        <f>O18+O21-O41</f>
        <v>0</v>
      </c>
      <c r="P42" s="46">
        <f>P18+P21-P41</f>
        <v>-1440694.29</v>
      </c>
    </row>
    <row r="43" spans="1:16" x14ac:dyDescent="0.25">
      <c r="B43" s="22" t="s">
        <v>53</v>
      </c>
      <c r="C43" s="1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59">
        <f t="shared" ref="P43:P44" si="10">SUM(D43:O43)</f>
        <v>0</v>
      </c>
    </row>
    <row r="44" spans="1:16" x14ac:dyDescent="0.25">
      <c r="B44" s="22" t="s">
        <v>54</v>
      </c>
      <c r="C44" s="1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9">
        <f t="shared" si="10"/>
        <v>0</v>
      </c>
    </row>
  </sheetData>
  <mergeCells count="24">
    <mergeCell ref="B40:C40"/>
    <mergeCell ref="B28:C28"/>
    <mergeCell ref="B29:C29"/>
    <mergeCell ref="B30:C30"/>
    <mergeCell ref="B35:C35"/>
    <mergeCell ref="B39:C39"/>
    <mergeCell ref="B23:C23"/>
    <mergeCell ref="B24:C24"/>
    <mergeCell ref="B25:C25"/>
    <mergeCell ref="B26:C26"/>
    <mergeCell ref="B27:C27"/>
    <mergeCell ref="M5:O5"/>
    <mergeCell ref="B17:C17"/>
    <mergeCell ref="B8:C8"/>
    <mergeCell ref="B9:C9"/>
    <mergeCell ref="B10:C10"/>
    <mergeCell ref="B11:C11"/>
    <mergeCell ref="B12:C12"/>
    <mergeCell ref="B13:C13"/>
    <mergeCell ref="B7:C7"/>
    <mergeCell ref="B5:C6"/>
    <mergeCell ref="D5:F5"/>
    <mergeCell ref="G5:I5"/>
    <mergeCell ref="J5:L5"/>
  </mergeCells>
  <pageMargins left="0.7" right="0.7" top="0.75" bottom="0.75" header="0.3" footer="0.3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40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N30" sqref="N30"/>
    </sheetView>
  </sheetViews>
  <sheetFormatPr defaultRowHeight="15" x14ac:dyDescent="0.25"/>
  <cols>
    <col min="1" max="1" width="2.5703125" customWidth="1"/>
    <col min="3" max="3" width="21.85546875" customWidth="1"/>
    <col min="4" max="15" width="9.140625" style="12"/>
    <col min="16" max="16" width="15" customWidth="1"/>
  </cols>
  <sheetData>
    <row r="1" spans="2:16" x14ac:dyDescent="0.25">
      <c r="B1" s="32" t="s">
        <v>60</v>
      </c>
      <c r="D1" s="34" t="s">
        <v>61</v>
      </c>
      <c r="P1" s="12"/>
    </row>
    <row r="2" spans="2:16" ht="5.25" customHeight="1" x14ac:dyDescent="0.25">
      <c r="P2" s="12"/>
    </row>
    <row r="3" spans="2:16" ht="15.75" x14ac:dyDescent="0.25">
      <c r="B3" s="33" t="s">
        <v>70</v>
      </c>
      <c r="F3" s="12" t="s">
        <v>107</v>
      </c>
      <c r="P3" s="12"/>
    </row>
    <row r="4" spans="2:16" x14ac:dyDescent="0.25">
      <c r="B4" s="65" t="s">
        <v>83</v>
      </c>
    </row>
    <row r="5" spans="2:16" x14ac:dyDescent="0.25">
      <c r="B5" s="80" t="s">
        <v>34</v>
      </c>
      <c r="C5" s="81"/>
      <c r="D5" s="75" t="s">
        <v>55</v>
      </c>
      <c r="E5" s="75"/>
      <c r="F5" s="75"/>
      <c r="G5" s="75" t="s">
        <v>56</v>
      </c>
      <c r="H5" s="75"/>
      <c r="I5" s="75"/>
      <c r="J5" s="75" t="s">
        <v>57</v>
      </c>
      <c r="K5" s="75"/>
      <c r="L5" s="75"/>
      <c r="M5" s="75" t="s">
        <v>58</v>
      </c>
      <c r="N5" s="75"/>
      <c r="O5" s="75"/>
      <c r="P5" s="29" t="s">
        <v>69</v>
      </c>
    </row>
    <row r="6" spans="2:16" x14ac:dyDescent="0.25">
      <c r="B6" s="82"/>
      <c r="C6" s="83"/>
      <c r="D6" s="29">
        <v>41275</v>
      </c>
      <c r="E6" s="29">
        <v>41306</v>
      </c>
      <c r="F6" s="29">
        <v>41334</v>
      </c>
      <c r="G6" s="29">
        <v>41365</v>
      </c>
      <c r="H6" s="29">
        <v>41395</v>
      </c>
      <c r="I6" s="29">
        <v>41426</v>
      </c>
      <c r="J6" s="29">
        <v>41456</v>
      </c>
      <c r="K6" s="29">
        <v>41487</v>
      </c>
      <c r="L6" s="29">
        <v>41518</v>
      </c>
      <c r="M6" s="29">
        <v>41548</v>
      </c>
      <c r="N6" s="29">
        <v>41579</v>
      </c>
      <c r="O6" s="29">
        <v>41609</v>
      </c>
      <c r="P6" s="29" t="s">
        <v>68</v>
      </c>
    </row>
    <row r="7" spans="2:16" s="38" customFormat="1" x14ac:dyDescent="0.25">
      <c r="B7" s="52" t="s">
        <v>71</v>
      </c>
      <c r="C7" s="36"/>
      <c r="D7" s="42">
        <f>SUM(D8:D10)</f>
        <v>0</v>
      </c>
      <c r="E7" s="42">
        <f t="shared" ref="E7:P7" si="0">SUM(E8:E10)</f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26569.77</v>
      </c>
      <c r="K7" s="42">
        <f t="shared" si="0"/>
        <v>370</v>
      </c>
      <c r="L7" s="42">
        <f t="shared" si="0"/>
        <v>15940.51</v>
      </c>
      <c r="M7" s="42">
        <f t="shared" si="0"/>
        <v>3113.05</v>
      </c>
      <c r="N7" s="42">
        <f t="shared" si="0"/>
        <v>5680.05</v>
      </c>
      <c r="O7" s="42">
        <f t="shared" si="0"/>
        <v>0</v>
      </c>
      <c r="P7" s="42">
        <f t="shared" si="0"/>
        <v>0</v>
      </c>
    </row>
    <row r="8" spans="2:16" x14ac:dyDescent="0.25">
      <c r="B8" s="3" t="s">
        <v>3</v>
      </c>
      <c r="C8" s="1"/>
      <c r="D8" s="10"/>
      <c r="E8" s="55">
        <f>$D$38</f>
        <v>0</v>
      </c>
      <c r="F8" s="55">
        <f>$D$38</f>
        <v>0</v>
      </c>
      <c r="G8" s="55">
        <f>$D$38</f>
        <v>0</v>
      </c>
      <c r="H8" s="55">
        <f>$D$38</f>
        <v>0</v>
      </c>
      <c r="I8" s="55">
        <f>$D$38</f>
        <v>0</v>
      </c>
      <c r="J8" s="55">
        <f t="shared" ref="J8:J10" si="1">I38</f>
        <v>0</v>
      </c>
      <c r="K8" s="55">
        <f t="shared" ref="K8:K10" si="2">J38</f>
        <v>370</v>
      </c>
      <c r="L8" s="55">
        <f t="shared" ref="L8:L10" si="3">K38</f>
        <v>470</v>
      </c>
      <c r="M8" s="55">
        <f t="shared" ref="M8:M10" si="4">L38</f>
        <v>0</v>
      </c>
      <c r="N8" s="55">
        <f t="shared" ref="N8:N10" si="5">M38</f>
        <v>469</v>
      </c>
      <c r="O8" s="55">
        <f>$D$38</f>
        <v>0</v>
      </c>
      <c r="P8" s="61">
        <f>$D$38</f>
        <v>0</v>
      </c>
    </row>
    <row r="9" spans="2:16" x14ac:dyDescent="0.25">
      <c r="B9" s="4" t="s">
        <v>4</v>
      </c>
      <c r="C9" s="5"/>
      <c r="D9" s="10"/>
      <c r="E9" s="55">
        <f>$D$39</f>
        <v>0</v>
      </c>
      <c r="F9" s="55">
        <f>$D$39</f>
        <v>0</v>
      </c>
      <c r="G9" s="55">
        <f>$D$39</f>
        <v>0</v>
      </c>
      <c r="H9" s="55">
        <f>$D$39</f>
        <v>0</v>
      </c>
      <c r="I9" s="55">
        <f>$D$39</f>
        <v>0</v>
      </c>
      <c r="J9" s="55">
        <f t="shared" si="1"/>
        <v>26569.77</v>
      </c>
      <c r="K9" s="55">
        <f t="shared" si="2"/>
        <v>0</v>
      </c>
      <c r="L9" s="55">
        <f t="shared" si="3"/>
        <v>15470.51</v>
      </c>
      <c r="M9" s="55">
        <f t="shared" si="4"/>
        <v>3113.05</v>
      </c>
      <c r="N9" s="55">
        <f t="shared" si="5"/>
        <v>5211.05</v>
      </c>
      <c r="O9" s="55">
        <f>$D$39</f>
        <v>0</v>
      </c>
      <c r="P9" s="61">
        <f>$D$39</f>
        <v>0</v>
      </c>
    </row>
    <row r="10" spans="2:16" x14ac:dyDescent="0.25">
      <c r="B10" s="76"/>
      <c r="C10" s="77"/>
      <c r="D10" s="10"/>
      <c r="E10" s="55">
        <f>$D$40</f>
        <v>0</v>
      </c>
      <c r="F10" s="55">
        <f>$D$40</f>
        <v>0</v>
      </c>
      <c r="G10" s="55">
        <f>$D$40</f>
        <v>0</v>
      </c>
      <c r="H10" s="55">
        <f>$D$40</f>
        <v>0</v>
      </c>
      <c r="I10" s="55">
        <f>$D$40</f>
        <v>0</v>
      </c>
      <c r="J10" s="55">
        <f t="shared" si="1"/>
        <v>0</v>
      </c>
      <c r="K10" s="55">
        <f t="shared" si="2"/>
        <v>0</v>
      </c>
      <c r="L10" s="55">
        <f t="shared" si="3"/>
        <v>0</v>
      </c>
      <c r="M10" s="55">
        <f t="shared" si="4"/>
        <v>0</v>
      </c>
      <c r="N10" s="55">
        <f t="shared" si="5"/>
        <v>0</v>
      </c>
      <c r="O10" s="55">
        <f>$D$40</f>
        <v>0</v>
      </c>
      <c r="P10" s="61">
        <f>$D$40</f>
        <v>0</v>
      </c>
    </row>
    <row r="11" spans="2:16" s="38" customFormat="1" ht="29.25" customHeight="1" x14ac:dyDescent="0.25">
      <c r="B11" s="78" t="s">
        <v>72</v>
      </c>
      <c r="C11" s="79"/>
      <c r="D11" s="60">
        <f>SUM(D12:D18)</f>
        <v>0</v>
      </c>
      <c r="E11" s="60">
        <f t="shared" ref="E11:P11" si="6">SUM(E12:E18)</f>
        <v>0</v>
      </c>
      <c r="F11" s="60">
        <f t="shared" si="6"/>
        <v>0</v>
      </c>
      <c r="G11" s="60">
        <f t="shared" si="6"/>
        <v>0</v>
      </c>
      <c r="H11" s="60">
        <f t="shared" si="6"/>
        <v>530000</v>
      </c>
      <c r="I11" s="60">
        <f t="shared" si="6"/>
        <v>1817000</v>
      </c>
      <c r="J11" s="60">
        <f t="shared" si="6"/>
        <v>2685066.66</v>
      </c>
      <c r="K11" s="60">
        <f t="shared" si="6"/>
        <v>2136800</v>
      </c>
      <c r="L11" s="60">
        <f t="shared" si="6"/>
        <v>538200</v>
      </c>
      <c r="M11" s="60">
        <f t="shared" si="6"/>
        <v>2507719</v>
      </c>
      <c r="N11" s="60">
        <f t="shared" si="6"/>
        <v>0</v>
      </c>
      <c r="O11" s="60">
        <f t="shared" si="6"/>
        <v>0</v>
      </c>
      <c r="P11" s="60">
        <f t="shared" si="6"/>
        <v>10214785.66</v>
      </c>
    </row>
    <row r="12" spans="2:16" ht="27.75" customHeight="1" x14ac:dyDescent="0.25">
      <c r="B12" s="76" t="s">
        <v>85</v>
      </c>
      <c r="C12" s="77"/>
      <c r="D12" s="23"/>
      <c r="E12" s="23"/>
      <c r="F12" s="23"/>
      <c r="G12" s="23"/>
      <c r="H12" s="23">
        <v>170000</v>
      </c>
      <c r="I12" s="23">
        <v>190000</v>
      </c>
      <c r="J12" s="23">
        <f>1565066.66+50000</f>
        <v>1615066.66</v>
      </c>
      <c r="K12" s="23">
        <v>359800</v>
      </c>
      <c r="L12" s="23">
        <v>373200</v>
      </c>
      <c r="M12" s="23">
        <f>527250+15000</f>
        <v>542250</v>
      </c>
      <c r="N12" s="23"/>
      <c r="O12" s="23"/>
      <c r="P12" s="62">
        <f t="shared" ref="P12:P18" si="7">SUM(D12:O12)</f>
        <v>3250316.66</v>
      </c>
    </row>
    <row r="13" spans="2:16" x14ac:dyDescent="0.25">
      <c r="B13" s="76" t="s">
        <v>76</v>
      </c>
      <c r="C13" s="7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62">
        <f t="shared" si="7"/>
        <v>0</v>
      </c>
    </row>
    <row r="14" spans="2:16" ht="24.75" customHeight="1" x14ac:dyDescent="0.25">
      <c r="B14" s="76" t="s">
        <v>84</v>
      </c>
      <c r="C14" s="7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62">
        <f t="shared" si="7"/>
        <v>0</v>
      </c>
    </row>
    <row r="15" spans="2:16" x14ac:dyDescent="0.25">
      <c r="B15" s="76" t="s">
        <v>87</v>
      </c>
      <c r="C15" s="77"/>
      <c r="D15" s="23"/>
      <c r="E15" s="23"/>
      <c r="F15" s="23"/>
      <c r="G15" s="23"/>
      <c r="H15" s="23">
        <v>360000</v>
      </c>
      <c r="I15" s="23">
        <v>340000</v>
      </c>
      <c r="J15" s="23">
        <v>520000</v>
      </c>
      <c r="K15" s="23">
        <v>168000</v>
      </c>
      <c r="L15" s="23">
        <v>31000</v>
      </c>
      <c r="M15" s="23">
        <v>63000</v>
      </c>
      <c r="N15" s="23"/>
      <c r="O15" s="23"/>
      <c r="P15" s="62">
        <f t="shared" si="7"/>
        <v>1482000</v>
      </c>
    </row>
    <row r="16" spans="2:16" x14ac:dyDescent="0.25">
      <c r="B16" s="76" t="s">
        <v>89</v>
      </c>
      <c r="C16" s="77"/>
      <c r="D16" s="23"/>
      <c r="E16" s="23"/>
      <c r="F16" s="23"/>
      <c r="G16" s="23"/>
      <c r="H16" s="23"/>
      <c r="I16" s="23">
        <f>1237000+50000</f>
        <v>1287000</v>
      </c>
      <c r="J16" s="23">
        <f>115000+435000</f>
        <v>550000</v>
      </c>
      <c r="K16" s="23">
        <f>1195000+414000</f>
        <v>1609000</v>
      </c>
      <c r="L16" s="23">
        <f>124000+10000</f>
        <v>134000</v>
      </c>
      <c r="M16" s="23">
        <f>1879000+13000</f>
        <v>1892000</v>
      </c>
      <c r="N16" s="23"/>
      <c r="O16" s="23"/>
      <c r="P16" s="62">
        <f t="shared" si="7"/>
        <v>5472000</v>
      </c>
    </row>
    <row r="17" spans="2:16" x14ac:dyDescent="0.25">
      <c r="B17" s="76" t="s">
        <v>94</v>
      </c>
      <c r="C17" s="77"/>
      <c r="D17" s="23"/>
      <c r="E17" s="23"/>
      <c r="F17" s="23"/>
      <c r="G17" s="23"/>
      <c r="H17" s="23"/>
      <c r="I17" s="23"/>
      <c r="J17" s="23"/>
      <c r="K17" s="23"/>
      <c r="L17" s="23"/>
      <c r="M17" s="23">
        <v>10469</v>
      </c>
      <c r="N17" s="23"/>
      <c r="O17" s="23"/>
      <c r="P17" s="62">
        <f t="shared" si="7"/>
        <v>10469</v>
      </c>
    </row>
    <row r="18" spans="2:16" x14ac:dyDescent="0.25">
      <c r="B18" s="76"/>
      <c r="C18" s="7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62">
        <f t="shared" si="7"/>
        <v>0</v>
      </c>
    </row>
    <row r="19" spans="2:16" s="38" customFormat="1" x14ac:dyDescent="0.25">
      <c r="B19" s="35" t="s">
        <v>73</v>
      </c>
      <c r="C19" s="36"/>
      <c r="D19" s="39">
        <f>SUM(D20:D36)</f>
        <v>0</v>
      </c>
      <c r="E19" s="39">
        <f t="shared" ref="E19:P19" si="8">SUM(E20:E36)</f>
        <v>0</v>
      </c>
      <c r="F19" s="39">
        <f t="shared" si="8"/>
        <v>0</v>
      </c>
      <c r="G19" s="39">
        <f t="shared" si="8"/>
        <v>0</v>
      </c>
      <c r="H19" s="39">
        <f t="shared" si="8"/>
        <v>530000</v>
      </c>
      <c r="I19" s="39">
        <f t="shared" si="8"/>
        <v>1790430.23</v>
      </c>
      <c r="J19" s="39">
        <f t="shared" si="8"/>
        <v>2711266.43</v>
      </c>
      <c r="K19" s="39">
        <f t="shared" si="8"/>
        <v>2121229.4900000002</v>
      </c>
      <c r="L19" s="39">
        <f t="shared" si="8"/>
        <v>551027.46</v>
      </c>
      <c r="M19" s="39">
        <f t="shared" si="8"/>
        <v>2505152</v>
      </c>
      <c r="N19" s="39">
        <f t="shared" si="8"/>
        <v>0</v>
      </c>
      <c r="O19" s="39">
        <f t="shared" si="8"/>
        <v>0</v>
      </c>
      <c r="P19" s="39">
        <f t="shared" si="8"/>
        <v>10151705.609999999</v>
      </c>
    </row>
    <row r="20" spans="2:16" x14ac:dyDescent="0.25">
      <c r="B20" s="3" t="s">
        <v>42</v>
      </c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61">
        <f t="shared" ref="P20:P36" si="9">SUM(D20:O20)</f>
        <v>0</v>
      </c>
    </row>
    <row r="21" spans="2:16" x14ac:dyDescent="0.25">
      <c r="B21" s="73" t="s">
        <v>88</v>
      </c>
      <c r="C21" s="74"/>
      <c r="D21" s="10"/>
      <c r="E21" s="10"/>
      <c r="F21" s="10"/>
      <c r="G21" s="10"/>
      <c r="H21" s="10">
        <v>525918</v>
      </c>
      <c r="I21" s="10">
        <f>1188378.73+18001.5</f>
        <v>1206380.23</v>
      </c>
      <c r="J21" s="10">
        <f>586369.5+5834</f>
        <v>592203.5</v>
      </c>
      <c r="K21" s="10">
        <f>501502.5+501502.5</f>
        <v>1003005</v>
      </c>
      <c r="L21" s="10">
        <f>36000+16851</f>
        <v>52851</v>
      </c>
      <c r="M21" s="10">
        <f>2006010+71938</f>
        <v>2077948</v>
      </c>
      <c r="N21" s="10"/>
      <c r="O21" s="10"/>
      <c r="P21" s="61">
        <f t="shared" si="9"/>
        <v>5458305.7300000004</v>
      </c>
    </row>
    <row r="22" spans="2:16" x14ac:dyDescent="0.25">
      <c r="B22" s="73" t="s">
        <v>93</v>
      </c>
      <c r="C22" s="74"/>
      <c r="D22" s="10"/>
      <c r="E22" s="10"/>
      <c r="F22" s="10"/>
      <c r="G22" s="10"/>
      <c r="H22" s="10"/>
      <c r="I22" s="10"/>
      <c r="J22" s="10">
        <v>130000</v>
      </c>
      <c r="K22" s="10"/>
      <c r="L22" s="10"/>
      <c r="M22" s="10"/>
      <c r="N22" s="10"/>
      <c r="O22" s="10"/>
      <c r="P22" s="61">
        <f t="shared" si="9"/>
        <v>130000</v>
      </c>
    </row>
    <row r="23" spans="2:16" x14ac:dyDescent="0.25">
      <c r="B23" s="4" t="s">
        <v>67</v>
      </c>
      <c r="C23" s="7"/>
      <c r="D23" s="25"/>
      <c r="E23" s="25"/>
      <c r="F23" s="25"/>
      <c r="G23" s="25"/>
      <c r="H23" s="25"/>
      <c r="I23" s="25"/>
      <c r="J23" s="25">
        <f>589432.93+15000</f>
        <v>604432.93000000005</v>
      </c>
      <c r="K23" s="25">
        <f>428224.49</f>
        <v>428224.49</v>
      </c>
      <c r="L23" s="25">
        <f>18000+150216.46</f>
        <v>168216.46</v>
      </c>
      <c r="M23" s="25">
        <f>76214+25000</f>
        <v>101214</v>
      </c>
      <c r="N23" s="25"/>
      <c r="O23" s="25"/>
      <c r="P23" s="67">
        <f t="shared" si="9"/>
        <v>1302087.8800000001</v>
      </c>
    </row>
    <row r="24" spans="2:16" x14ac:dyDescent="0.25">
      <c r="B24" s="3" t="s">
        <v>104</v>
      </c>
      <c r="C24" s="1"/>
      <c r="D24" s="10"/>
      <c r="E24" s="10"/>
      <c r="F24" s="10"/>
      <c r="G24" s="10"/>
      <c r="H24" s="10"/>
      <c r="I24" s="10"/>
      <c r="J24" s="10"/>
      <c r="K24" s="10">
        <v>57400</v>
      </c>
      <c r="L24" s="10"/>
      <c r="M24" s="10"/>
      <c r="N24" s="10"/>
      <c r="O24" s="10"/>
      <c r="P24" s="61"/>
    </row>
    <row r="25" spans="2:16" x14ac:dyDescent="0.25">
      <c r="B25" s="3" t="s">
        <v>43</v>
      </c>
      <c r="C25" s="1"/>
      <c r="D25" s="26"/>
      <c r="E25" s="10"/>
      <c r="F25" s="10"/>
      <c r="G25" s="26"/>
      <c r="H25" s="10"/>
      <c r="I25" s="10"/>
      <c r="J25" s="26"/>
      <c r="K25" s="10"/>
      <c r="L25" s="10"/>
      <c r="M25" s="26"/>
      <c r="N25" s="10"/>
      <c r="O25" s="10"/>
      <c r="P25" s="61">
        <f t="shared" si="9"/>
        <v>0</v>
      </c>
    </row>
    <row r="26" spans="2:16" x14ac:dyDescent="0.25">
      <c r="B26" s="3" t="s">
        <v>44</v>
      </c>
      <c r="C26" s="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61">
        <f t="shared" si="9"/>
        <v>0</v>
      </c>
    </row>
    <row r="27" spans="2:16" x14ac:dyDescent="0.25">
      <c r="B27" s="3" t="s">
        <v>45</v>
      </c>
      <c r="C27" s="1"/>
      <c r="D27" s="10"/>
      <c r="E27" s="10"/>
      <c r="F27" s="10"/>
      <c r="G27" s="10"/>
      <c r="H27" s="10"/>
      <c r="I27" s="10"/>
      <c r="J27" s="10">
        <f>850+780</f>
        <v>1630</v>
      </c>
      <c r="K27" s="10">
        <f>12000</f>
        <v>12000</v>
      </c>
      <c r="L27" s="10"/>
      <c r="M27" s="10">
        <f>33000+1000+15000</f>
        <v>49000</v>
      </c>
      <c r="N27" s="10"/>
      <c r="O27" s="10"/>
      <c r="P27" s="61">
        <f t="shared" si="9"/>
        <v>62630</v>
      </c>
    </row>
    <row r="28" spans="2:16" x14ac:dyDescent="0.25">
      <c r="B28" s="4" t="s">
        <v>46</v>
      </c>
      <c r="C28" s="7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61">
        <f t="shared" si="9"/>
        <v>0</v>
      </c>
    </row>
    <row r="29" spans="2:16" x14ac:dyDescent="0.25">
      <c r="B29" s="73" t="s">
        <v>91</v>
      </c>
      <c r="C29" s="74"/>
      <c r="D29" s="10"/>
      <c r="E29" s="10"/>
      <c r="F29" s="10"/>
      <c r="G29" s="10"/>
      <c r="H29" s="10"/>
      <c r="I29" s="10">
        <v>390000</v>
      </c>
      <c r="J29" s="10">
        <v>963000</v>
      </c>
      <c r="K29" s="10">
        <v>490000</v>
      </c>
      <c r="L29" s="10">
        <v>40000</v>
      </c>
      <c r="M29" s="10">
        <v>111000</v>
      </c>
      <c r="N29" s="10"/>
      <c r="O29" s="10"/>
      <c r="P29" s="61">
        <f t="shared" si="9"/>
        <v>1994000</v>
      </c>
    </row>
    <row r="30" spans="2:16" x14ac:dyDescent="0.25">
      <c r="B30" s="3" t="s">
        <v>47</v>
      </c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61">
        <f t="shared" si="9"/>
        <v>0</v>
      </c>
    </row>
    <row r="31" spans="2:16" x14ac:dyDescent="0.25">
      <c r="B31" s="3" t="s">
        <v>48</v>
      </c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61">
        <f t="shared" si="9"/>
        <v>0</v>
      </c>
    </row>
    <row r="32" spans="2:16" x14ac:dyDescent="0.25">
      <c r="B32" s="4" t="s">
        <v>49</v>
      </c>
      <c r="C32" s="7"/>
      <c r="D32" s="25"/>
      <c r="E32" s="25"/>
      <c r="F32" s="25"/>
      <c r="G32" s="25"/>
      <c r="H32" s="25">
        <v>4082</v>
      </c>
      <c r="I32" s="25">
        <v>4050</v>
      </c>
      <c r="J32" s="25"/>
      <c r="K32" s="25">
        <v>5600</v>
      </c>
      <c r="L32" s="25">
        <v>1490</v>
      </c>
      <c r="M32" s="25">
        <v>1990</v>
      </c>
      <c r="N32" s="25"/>
      <c r="O32" s="25"/>
      <c r="P32" s="61">
        <f t="shared" si="9"/>
        <v>17212</v>
      </c>
    </row>
    <row r="33" spans="2:16" x14ac:dyDescent="0.25">
      <c r="B33" s="3" t="s">
        <v>48</v>
      </c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61">
        <f t="shared" si="9"/>
        <v>0</v>
      </c>
    </row>
    <row r="34" spans="2:16" x14ac:dyDescent="0.25">
      <c r="B34" s="3" t="s">
        <v>90</v>
      </c>
      <c r="C34" s="1"/>
      <c r="D34" s="10"/>
      <c r="E34" s="10"/>
      <c r="F34" s="10"/>
      <c r="G34" s="10"/>
      <c r="H34" s="10"/>
      <c r="I34" s="10"/>
      <c r="J34" s="10">
        <f>20000</f>
        <v>20000</v>
      </c>
      <c r="K34" s="10">
        <v>125000</v>
      </c>
      <c r="L34" s="10">
        <v>288470</v>
      </c>
      <c r="M34" s="10">
        <v>144000</v>
      </c>
      <c r="N34" s="10"/>
      <c r="O34" s="10"/>
      <c r="P34" s="61">
        <f t="shared" si="9"/>
        <v>577470</v>
      </c>
    </row>
    <row r="35" spans="2:16" x14ac:dyDescent="0.25">
      <c r="B35" s="3" t="s">
        <v>92</v>
      </c>
      <c r="C35" s="1"/>
      <c r="D35" s="10"/>
      <c r="E35" s="10"/>
      <c r="F35" s="10"/>
      <c r="G35" s="10"/>
      <c r="H35" s="10"/>
      <c r="I35" s="10">
        <v>190000</v>
      </c>
      <c r="J35" s="10">
        <v>400000</v>
      </c>
      <c r="K35" s="10"/>
      <c r="L35" s="10"/>
      <c r="M35" s="10">
        <v>20000</v>
      </c>
      <c r="N35" s="10"/>
      <c r="O35" s="10"/>
      <c r="P35" s="61">
        <f t="shared" si="9"/>
        <v>610000</v>
      </c>
    </row>
    <row r="36" spans="2:16" x14ac:dyDescent="0.25">
      <c r="B36" s="3" t="s">
        <v>77</v>
      </c>
      <c r="C36" s="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61">
        <f t="shared" si="9"/>
        <v>0</v>
      </c>
    </row>
    <row r="37" spans="2:16" s="38" customFormat="1" x14ac:dyDescent="0.25">
      <c r="B37" s="52" t="s">
        <v>74</v>
      </c>
      <c r="C37" s="36"/>
      <c r="D37" s="42">
        <f>SUM(D38:D40)</f>
        <v>0</v>
      </c>
      <c r="E37" s="42">
        <f t="shared" ref="E37:P37" si="10">SUM(E38:E40)</f>
        <v>0</v>
      </c>
      <c r="F37" s="42">
        <f t="shared" si="10"/>
        <v>0</v>
      </c>
      <c r="G37" s="42">
        <f t="shared" si="10"/>
        <v>0</v>
      </c>
      <c r="H37" s="42">
        <f t="shared" si="10"/>
        <v>0</v>
      </c>
      <c r="I37" s="42">
        <f t="shared" si="10"/>
        <v>26569.77</v>
      </c>
      <c r="J37" s="42">
        <f t="shared" si="10"/>
        <v>370</v>
      </c>
      <c r="K37" s="42">
        <f t="shared" si="10"/>
        <v>15940.51</v>
      </c>
      <c r="L37" s="42">
        <f t="shared" si="10"/>
        <v>3113.05</v>
      </c>
      <c r="M37" s="42">
        <f t="shared" si="10"/>
        <v>5680.05</v>
      </c>
      <c r="N37" s="42">
        <f t="shared" si="10"/>
        <v>0</v>
      </c>
      <c r="O37" s="42">
        <f t="shared" si="10"/>
        <v>0</v>
      </c>
      <c r="P37" s="42">
        <f t="shared" si="10"/>
        <v>0</v>
      </c>
    </row>
    <row r="38" spans="2:16" x14ac:dyDescent="0.25">
      <c r="B38" s="3" t="s">
        <v>3</v>
      </c>
      <c r="C38" s="1"/>
      <c r="D38" s="10"/>
      <c r="E38" s="10"/>
      <c r="F38" s="10"/>
      <c r="G38" s="10"/>
      <c r="H38" s="10"/>
      <c r="I38" s="10"/>
      <c r="J38" s="10">
        <v>370</v>
      </c>
      <c r="K38" s="10">
        <v>470</v>
      </c>
      <c r="L38" s="10"/>
      <c r="M38" s="10">
        <v>469</v>
      </c>
      <c r="N38" s="10"/>
      <c r="O38" s="10"/>
      <c r="P38" s="64"/>
    </row>
    <row r="39" spans="2:16" x14ac:dyDescent="0.25">
      <c r="B39" s="4" t="s">
        <v>4</v>
      </c>
      <c r="C39" s="5"/>
      <c r="D39" s="10"/>
      <c r="E39" s="10"/>
      <c r="F39" s="10"/>
      <c r="G39" s="10"/>
      <c r="H39" s="10"/>
      <c r="I39" s="10">
        <v>26569.77</v>
      </c>
      <c r="J39" s="10"/>
      <c r="K39" s="10">
        <v>15470.51</v>
      </c>
      <c r="L39" s="10">
        <v>3113.05</v>
      </c>
      <c r="M39" s="10">
        <v>5211.05</v>
      </c>
      <c r="N39" s="10"/>
      <c r="O39" s="10"/>
      <c r="P39" s="64"/>
    </row>
    <row r="40" spans="2:16" x14ac:dyDescent="0.25">
      <c r="B40" s="76"/>
      <c r="C40" s="77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64"/>
    </row>
  </sheetData>
  <mergeCells count="18">
    <mergeCell ref="B16:C16"/>
    <mergeCell ref="B29:C29"/>
    <mergeCell ref="B22:C22"/>
    <mergeCell ref="B17:C17"/>
    <mergeCell ref="M5:O5"/>
    <mergeCell ref="J5:L5"/>
    <mergeCell ref="B40:C40"/>
    <mergeCell ref="B14:C14"/>
    <mergeCell ref="B5:C6"/>
    <mergeCell ref="D5:F5"/>
    <mergeCell ref="G5:I5"/>
    <mergeCell ref="B11:C11"/>
    <mergeCell ref="B12:C12"/>
    <mergeCell ref="B13:C13"/>
    <mergeCell ref="B18:C18"/>
    <mergeCell ref="B10:C10"/>
    <mergeCell ref="B15:C15"/>
    <mergeCell ref="B21:C21"/>
  </mergeCells>
  <pageMargins left="0.25" right="0.25" top="0.75" bottom="0.75" header="0.3" footer="0.3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8"/>
  <sheetViews>
    <sheetView workbookViewId="0">
      <selection activeCell="J27" sqref="J27"/>
    </sheetView>
  </sheetViews>
  <sheetFormatPr defaultRowHeight="15" x14ac:dyDescent="0.25"/>
  <cols>
    <col min="1" max="1" width="2.5703125" customWidth="1"/>
    <col min="3" max="3" width="21.85546875" customWidth="1"/>
    <col min="4" max="39" width="9.140625" style="12"/>
    <col min="40" max="42" width="15" customWidth="1"/>
  </cols>
  <sheetData>
    <row r="1" spans="2:42" x14ac:dyDescent="0.25">
      <c r="B1" s="32" t="s">
        <v>60</v>
      </c>
      <c r="D1" s="34" t="s">
        <v>61</v>
      </c>
      <c r="E1" s="34" t="s">
        <v>61</v>
      </c>
      <c r="F1" s="34"/>
      <c r="AN1" s="12"/>
      <c r="AO1" s="12"/>
      <c r="AP1" s="12"/>
    </row>
    <row r="2" spans="2:42" ht="5.25" customHeight="1" x14ac:dyDescent="0.25">
      <c r="AN2" s="12"/>
      <c r="AO2" s="12"/>
      <c r="AP2" s="12"/>
    </row>
    <row r="3" spans="2:42" ht="15.75" x14ac:dyDescent="0.25">
      <c r="B3" s="33" t="s">
        <v>62</v>
      </c>
      <c r="AN3" s="12"/>
      <c r="AO3" s="12"/>
      <c r="AP3" s="12"/>
    </row>
    <row r="4" spans="2:42" x14ac:dyDescent="0.25">
      <c r="B4" s="65" t="s">
        <v>83</v>
      </c>
    </row>
    <row r="5" spans="2:42" x14ac:dyDescent="0.25">
      <c r="B5" s="80" t="s">
        <v>34</v>
      </c>
      <c r="C5" s="81"/>
      <c r="D5" s="88" t="s">
        <v>55</v>
      </c>
      <c r="E5" s="89"/>
      <c r="F5" s="89"/>
      <c r="G5" s="89"/>
      <c r="H5" s="89"/>
      <c r="I5" s="89"/>
      <c r="J5" s="89"/>
      <c r="K5" s="89"/>
      <c r="L5" s="90"/>
      <c r="M5" s="88" t="s">
        <v>56</v>
      </c>
      <c r="N5" s="89"/>
      <c r="O5" s="89"/>
      <c r="P5" s="89"/>
      <c r="Q5" s="89"/>
      <c r="R5" s="89"/>
      <c r="S5" s="89"/>
      <c r="T5" s="89"/>
      <c r="U5" s="90"/>
      <c r="V5" s="88" t="s">
        <v>57</v>
      </c>
      <c r="W5" s="89"/>
      <c r="X5" s="89"/>
      <c r="Y5" s="89"/>
      <c r="Z5" s="89"/>
      <c r="AA5" s="89"/>
      <c r="AB5" s="89"/>
      <c r="AC5" s="89"/>
      <c r="AD5" s="90"/>
      <c r="AE5" s="75" t="s">
        <v>58</v>
      </c>
      <c r="AF5" s="75"/>
      <c r="AG5" s="75"/>
      <c r="AH5" s="75"/>
      <c r="AI5" s="75"/>
      <c r="AJ5" s="75"/>
      <c r="AK5" s="75"/>
      <c r="AL5" s="28"/>
      <c r="AM5" s="28"/>
      <c r="AN5" s="91" t="s">
        <v>82</v>
      </c>
      <c r="AO5" s="92"/>
      <c r="AP5" s="92"/>
    </row>
    <row r="6" spans="2:42" x14ac:dyDescent="0.25">
      <c r="B6" s="97"/>
      <c r="C6" s="98"/>
      <c r="D6" s="96">
        <v>41275</v>
      </c>
      <c r="E6" s="89"/>
      <c r="F6" s="90"/>
      <c r="G6" s="96">
        <v>41306</v>
      </c>
      <c r="H6" s="89"/>
      <c r="I6" s="90"/>
      <c r="J6" s="96">
        <v>41334</v>
      </c>
      <c r="K6" s="89"/>
      <c r="L6" s="90"/>
      <c r="M6" s="88"/>
      <c r="N6" s="89"/>
      <c r="O6" s="90"/>
      <c r="P6" s="88"/>
      <c r="Q6" s="89"/>
      <c r="R6" s="90"/>
      <c r="S6" s="88"/>
      <c r="T6" s="89"/>
      <c r="U6" s="90"/>
      <c r="V6" s="88"/>
      <c r="W6" s="89"/>
      <c r="X6" s="90"/>
      <c r="Y6" s="88"/>
      <c r="Z6" s="89"/>
      <c r="AA6" s="90"/>
      <c r="AB6" s="88"/>
      <c r="AC6" s="89"/>
      <c r="AD6" s="90"/>
      <c r="AE6" s="88"/>
      <c r="AF6" s="89"/>
      <c r="AG6" s="90"/>
      <c r="AH6" s="88"/>
      <c r="AI6" s="89"/>
      <c r="AJ6" s="90"/>
      <c r="AK6" s="88"/>
      <c r="AL6" s="89"/>
      <c r="AM6" s="90"/>
      <c r="AN6" s="93" t="s">
        <v>81</v>
      </c>
      <c r="AO6" s="94"/>
      <c r="AP6" s="95"/>
    </row>
    <row r="7" spans="2:42" x14ac:dyDescent="0.25">
      <c r="B7" s="82"/>
      <c r="C7" s="83"/>
      <c r="D7" s="29" t="s">
        <v>78</v>
      </c>
      <c r="E7" s="29" t="s">
        <v>79</v>
      </c>
      <c r="F7" s="29" t="s">
        <v>80</v>
      </c>
      <c r="G7" s="29" t="s">
        <v>78</v>
      </c>
      <c r="H7" s="29" t="s">
        <v>79</v>
      </c>
      <c r="I7" s="29" t="s">
        <v>80</v>
      </c>
      <c r="J7" s="29" t="s">
        <v>78</v>
      </c>
      <c r="K7" s="29" t="s">
        <v>79</v>
      </c>
      <c r="L7" s="29" t="s">
        <v>80</v>
      </c>
      <c r="M7" s="29" t="s">
        <v>78</v>
      </c>
      <c r="N7" s="29" t="s">
        <v>79</v>
      </c>
      <c r="O7" s="29" t="s">
        <v>80</v>
      </c>
      <c r="P7" s="29" t="s">
        <v>78</v>
      </c>
      <c r="Q7" s="29" t="s">
        <v>79</v>
      </c>
      <c r="R7" s="29" t="s">
        <v>80</v>
      </c>
      <c r="S7" s="29" t="s">
        <v>78</v>
      </c>
      <c r="T7" s="29" t="s">
        <v>79</v>
      </c>
      <c r="U7" s="29" t="s">
        <v>80</v>
      </c>
      <c r="V7" s="29" t="s">
        <v>78</v>
      </c>
      <c r="W7" s="29" t="s">
        <v>79</v>
      </c>
      <c r="X7" s="29" t="s">
        <v>80</v>
      </c>
      <c r="Y7" s="29" t="s">
        <v>78</v>
      </c>
      <c r="Z7" s="29" t="s">
        <v>79</v>
      </c>
      <c r="AA7" s="29" t="s">
        <v>80</v>
      </c>
      <c r="AB7" s="29" t="s">
        <v>78</v>
      </c>
      <c r="AC7" s="29" t="s">
        <v>79</v>
      </c>
      <c r="AD7" s="29" t="s">
        <v>80</v>
      </c>
      <c r="AE7" s="29" t="s">
        <v>78</v>
      </c>
      <c r="AF7" s="29" t="s">
        <v>79</v>
      </c>
      <c r="AG7" s="29" t="s">
        <v>80</v>
      </c>
      <c r="AH7" s="29" t="s">
        <v>78</v>
      </c>
      <c r="AI7" s="29" t="s">
        <v>79</v>
      </c>
      <c r="AJ7" s="29" t="s">
        <v>80</v>
      </c>
      <c r="AK7" s="29" t="s">
        <v>78</v>
      </c>
      <c r="AL7" s="29" t="s">
        <v>79</v>
      </c>
      <c r="AM7" s="29" t="s">
        <v>80</v>
      </c>
      <c r="AN7" s="29" t="s">
        <v>78</v>
      </c>
      <c r="AO7" s="29" t="s">
        <v>79</v>
      </c>
      <c r="AP7" s="29" t="s">
        <v>80</v>
      </c>
    </row>
    <row r="8" spans="2:42" ht="36.75" customHeight="1" x14ac:dyDescent="0.25">
      <c r="B8" s="78" t="s">
        <v>35</v>
      </c>
      <c r="C8" s="79"/>
      <c r="D8" s="30">
        <f>D9+D10+D11</f>
        <v>0</v>
      </c>
      <c r="E8" s="30">
        <f>E9+E10+E11</f>
        <v>0</v>
      </c>
      <c r="F8" s="30">
        <f t="shared" ref="F8:AM8" si="0">F9+F10+F11</f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0</v>
      </c>
      <c r="Q8" s="30">
        <f t="shared" si="0"/>
        <v>0</v>
      </c>
      <c r="R8" s="30">
        <f t="shared" si="0"/>
        <v>0</v>
      </c>
      <c r="S8" s="30">
        <f t="shared" si="0"/>
        <v>0</v>
      </c>
      <c r="T8" s="30">
        <f t="shared" si="0"/>
        <v>0</v>
      </c>
      <c r="U8" s="30">
        <f t="shared" si="0"/>
        <v>0</v>
      </c>
      <c r="V8" s="30">
        <f t="shared" si="0"/>
        <v>0</v>
      </c>
      <c r="W8" s="30">
        <f t="shared" si="0"/>
        <v>0</v>
      </c>
      <c r="X8" s="30">
        <f t="shared" si="0"/>
        <v>0</v>
      </c>
      <c r="Y8" s="30">
        <f t="shared" si="0"/>
        <v>0</v>
      </c>
      <c r="Z8" s="30">
        <f t="shared" si="0"/>
        <v>0</v>
      </c>
      <c r="AA8" s="30">
        <f t="shared" si="0"/>
        <v>0</v>
      </c>
      <c r="AB8" s="30">
        <f t="shared" si="0"/>
        <v>0</v>
      </c>
      <c r="AC8" s="30">
        <f t="shared" si="0"/>
        <v>0</v>
      </c>
      <c r="AD8" s="30">
        <f t="shared" si="0"/>
        <v>0</v>
      </c>
      <c r="AE8" s="30">
        <f t="shared" si="0"/>
        <v>0</v>
      </c>
      <c r="AF8" s="30">
        <f t="shared" si="0"/>
        <v>0</v>
      </c>
      <c r="AG8" s="30">
        <f t="shared" si="0"/>
        <v>0</v>
      </c>
      <c r="AH8" s="30">
        <f t="shared" si="0"/>
        <v>0</v>
      </c>
      <c r="AI8" s="30">
        <f t="shared" si="0"/>
        <v>0</v>
      </c>
      <c r="AJ8" s="30">
        <f t="shared" si="0"/>
        <v>0</v>
      </c>
      <c r="AK8" s="30">
        <f t="shared" si="0"/>
        <v>0</v>
      </c>
      <c r="AL8" s="30">
        <f t="shared" si="0"/>
        <v>0</v>
      </c>
      <c r="AM8" s="30">
        <f t="shared" si="0"/>
        <v>0</v>
      </c>
      <c r="AN8" s="30">
        <f t="shared" ref="AN8" si="1">AN9+AN10+AN11</f>
        <v>0</v>
      </c>
      <c r="AO8" s="30">
        <f t="shared" ref="AO8:AP8" si="2">AO9+AO10+AO11</f>
        <v>0</v>
      </c>
      <c r="AP8" s="30">
        <f t="shared" si="2"/>
        <v>0</v>
      </c>
    </row>
    <row r="9" spans="2:42" ht="33.75" customHeight="1" x14ac:dyDescent="0.25">
      <c r="B9" s="76" t="s">
        <v>63</v>
      </c>
      <c r="C9" s="7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55">
        <f>D9+G9+J9+M9+P9+S9+V9+Y9+AB9+AE9+AH9+AK9</f>
        <v>0</v>
      </c>
      <c r="AO9" s="55">
        <f t="shared" ref="AO9:AP9" si="3">E9+H9+K9+N9+Q9+T9+W9+Z9+AC9+AF9+AI9+AL9</f>
        <v>0</v>
      </c>
      <c r="AP9" s="55">
        <f t="shared" si="3"/>
        <v>0</v>
      </c>
    </row>
    <row r="10" spans="2:42" x14ac:dyDescent="0.25">
      <c r="B10" s="76"/>
      <c r="C10" s="7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55">
        <f t="shared" ref="AN10:AN11" si="4">D10+G10+J10+M10+P10+S10+V10+Y10+AB10+AE10+AH10+AK10</f>
        <v>0</v>
      </c>
      <c r="AO10" s="55">
        <f t="shared" ref="AO10:AO11" si="5">E10+H10+K10+N10+Q10+T10+W10+Z10+AC10+AF10+AI10+AL10</f>
        <v>0</v>
      </c>
      <c r="AP10" s="55">
        <f t="shared" ref="AP10:AP11" si="6">F10+I10+L10+O10+R10+U10+X10+AA10+AD10+AG10+AJ10+AM10</f>
        <v>0</v>
      </c>
    </row>
    <row r="11" spans="2:42" x14ac:dyDescent="0.25">
      <c r="B11" s="76"/>
      <c r="C11" s="7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55">
        <f t="shared" si="4"/>
        <v>0</v>
      </c>
      <c r="AO11" s="55">
        <f t="shared" si="5"/>
        <v>0</v>
      </c>
      <c r="AP11" s="55">
        <f t="shared" si="6"/>
        <v>0</v>
      </c>
    </row>
    <row r="12" spans="2:42" ht="29.25" customHeight="1" x14ac:dyDescent="0.25">
      <c r="B12" s="78" t="s">
        <v>36</v>
      </c>
      <c r="C12" s="79"/>
      <c r="D12" s="31">
        <f>D13+D14+D18</f>
        <v>0</v>
      </c>
      <c r="E12" s="31">
        <f>E13+E14+E18</f>
        <v>0</v>
      </c>
      <c r="F12" s="31"/>
      <c r="G12" s="31">
        <f t="shared" ref="G12:AN12" si="7">G13+G14+G18</f>
        <v>0</v>
      </c>
      <c r="H12" s="31"/>
      <c r="I12" s="31"/>
      <c r="J12" s="31">
        <f t="shared" si="7"/>
        <v>0</v>
      </c>
      <c r="K12" s="31"/>
      <c r="L12" s="31"/>
      <c r="M12" s="31">
        <f t="shared" si="7"/>
        <v>0</v>
      </c>
      <c r="N12" s="31"/>
      <c r="O12" s="31"/>
      <c r="P12" s="31">
        <f t="shared" si="7"/>
        <v>0</v>
      </c>
      <c r="Q12" s="31"/>
      <c r="R12" s="31"/>
      <c r="S12" s="31">
        <f t="shared" si="7"/>
        <v>0</v>
      </c>
      <c r="T12" s="31"/>
      <c r="U12" s="31"/>
      <c r="V12" s="31">
        <f t="shared" si="7"/>
        <v>0</v>
      </c>
      <c r="W12" s="31"/>
      <c r="X12" s="31"/>
      <c r="Y12" s="31">
        <f t="shared" si="7"/>
        <v>0</v>
      </c>
      <c r="Z12" s="31"/>
      <c r="AA12" s="31"/>
      <c r="AB12" s="31">
        <f t="shared" si="7"/>
        <v>0</v>
      </c>
      <c r="AC12" s="31"/>
      <c r="AD12" s="31"/>
      <c r="AE12" s="31">
        <f t="shared" si="7"/>
        <v>0</v>
      </c>
      <c r="AF12" s="31"/>
      <c r="AG12" s="31"/>
      <c r="AH12" s="31">
        <f t="shared" si="7"/>
        <v>0</v>
      </c>
      <c r="AI12" s="31"/>
      <c r="AJ12" s="31"/>
      <c r="AK12" s="31">
        <f t="shared" si="7"/>
        <v>0</v>
      </c>
      <c r="AL12" s="31"/>
      <c r="AM12" s="31"/>
      <c r="AN12" s="31">
        <f t="shared" si="7"/>
        <v>0</v>
      </c>
      <c r="AO12" s="31">
        <f t="shared" ref="AO12:AP12" si="8">AO13+AO14+AO18</f>
        <v>0</v>
      </c>
      <c r="AP12" s="31">
        <f t="shared" si="8"/>
        <v>0</v>
      </c>
    </row>
    <row r="13" spans="2:42" ht="27.75" customHeight="1" x14ac:dyDescent="0.25">
      <c r="B13" s="76" t="s">
        <v>64</v>
      </c>
      <c r="C13" s="7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6">
        <f t="shared" ref="AN13:AN18" si="9">D13+G13+J13+M13+P13+S13+V13+Y13+AB13+AE13+AH13+AK13</f>
        <v>0</v>
      </c>
      <c r="AO13" s="56">
        <f t="shared" ref="AO13:AO18" si="10">E13+H13+K13+N13+Q13+T13+W13+Z13+AC13+AF13+AI13+AL13</f>
        <v>0</v>
      </c>
      <c r="AP13" s="56">
        <f t="shared" ref="AP13:AP18" si="11">F13+I13+L13+O13+R13+U13+X13+AA13+AD13+AG13+AJ13+AM13</f>
        <v>0</v>
      </c>
    </row>
    <row r="14" spans="2:42" x14ac:dyDescent="0.25">
      <c r="B14" s="76" t="s">
        <v>66</v>
      </c>
      <c r="C14" s="7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6">
        <f t="shared" si="9"/>
        <v>0</v>
      </c>
      <c r="AO14" s="56">
        <f t="shared" si="10"/>
        <v>0</v>
      </c>
      <c r="AP14" s="56">
        <f t="shared" si="11"/>
        <v>0</v>
      </c>
    </row>
    <row r="15" spans="2:42" x14ac:dyDescent="0.25">
      <c r="B15" s="20" t="s">
        <v>65</v>
      </c>
      <c r="C15" s="5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56">
        <f t="shared" si="9"/>
        <v>0</v>
      </c>
      <c r="AO15" s="56">
        <f t="shared" si="10"/>
        <v>0</v>
      </c>
      <c r="AP15" s="56">
        <f t="shared" si="11"/>
        <v>0</v>
      </c>
    </row>
    <row r="16" spans="2:42" x14ac:dyDescent="0.25">
      <c r="B16" s="20"/>
      <c r="C16" s="5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56">
        <f t="shared" si="9"/>
        <v>0</v>
      </c>
      <c r="AO16" s="56">
        <f t="shared" si="10"/>
        <v>0</v>
      </c>
      <c r="AP16" s="56">
        <f t="shared" si="11"/>
        <v>0</v>
      </c>
    </row>
    <row r="17" spans="2:42" x14ac:dyDescent="0.25">
      <c r="B17" s="20"/>
      <c r="C17" s="5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56">
        <f t="shared" si="9"/>
        <v>0</v>
      </c>
      <c r="AO17" s="56">
        <f t="shared" si="10"/>
        <v>0</v>
      </c>
      <c r="AP17" s="56">
        <f t="shared" si="11"/>
        <v>0</v>
      </c>
    </row>
    <row r="18" spans="2:42" x14ac:dyDescent="0.25">
      <c r="B18" s="76"/>
      <c r="C18" s="7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56">
        <f t="shared" si="9"/>
        <v>0</v>
      </c>
      <c r="AO18" s="56">
        <f t="shared" si="10"/>
        <v>0</v>
      </c>
      <c r="AP18" s="56">
        <f t="shared" si="11"/>
        <v>0</v>
      </c>
    </row>
    <row r="19" spans="2:42" s="38" customFormat="1" x14ac:dyDescent="0.25">
      <c r="B19" s="43" t="s">
        <v>37</v>
      </c>
      <c r="C19" s="36"/>
      <c r="D19" s="42">
        <f>D8-D12</f>
        <v>0</v>
      </c>
      <c r="E19" s="42">
        <f>E8-E12</f>
        <v>0</v>
      </c>
      <c r="F19" s="42"/>
      <c r="G19" s="42">
        <f>G8-G12</f>
        <v>0</v>
      </c>
      <c r="H19" s="42"/>
      <c r="I19" s="42"/>
      <c r="J19" s="42">
        <f>J8-J12</f>
        <v>0</v>
      </c>
      <c r="K19" s="42"/>
      <c r="L19" s="42"/>
      <c r="M19" s="42">
        <f>M8-M12</f>
        <v>0</v>
      </c>
      <c r="N19" s="42"/>
      <c r="O19" s="42"/>
      <c r="P19" s="42">
        <f t="shared" ref="P19:AE19" si="12">P8-P12</f>
        <v>0</v>
      </c>
      <c r="Q19" s="42"/>
      <c r="R19" s="42"/>
      <c r="S19" s="42">
        <f t="shared" si="12"/>
        <v>0</v>
      </c>
      <c r="T19" s="42"/>
      <c r="U19" s="42"/>
      <c r="V19" s="42">
        <f t="shared" si="12"/>
        <v>0</v>
      </c>
      <c r="W19" s="42"/>
      <c r="X19" s="42"/>
      <c r="Y19" s="42">
        <f t="shared" si="12"/>
        <v>0</v>
      </c>
      <c r="Z19" s="42"/>
      <c r="AA19" s="42"/>
      <c r="AB19" s="42">
        <f t="shared" si="12"/>
        <v>0</v>
      </c>
      <c r="AC19" s="42"/>
      <c r="AD19" s="42"/>
      <c r="AE19" s="42">
        <f t="shared" si="12"/>
        <v>0</v>
      </c>
      <c r="AF19" s="42"/>
      <c r="AG19" s="42"/>
      <c r="AH19" s="42">
        <f>AH8-AH12</f>
        <v>0</v>
      </c>
      <c r="AI19" s="42"/>
      <c r="AJ19" s="42"/>
      <c r="AK19" s="42">
        <f>AK8-AK12</f>
        <v>0</v>
      </c>
      <c r="AL19" s="42"/>
      <c r="AM19" s="42"/>
      <c r="AN19" s="42">
        <f>AN8-AN12</f>
        <v>0</v>
      </c>
      <c r="AO19" s="42">
        <f>AO8-AO12</f>
        <v>0</v>
      </c>
      <c r="AP19" s="42">
        <f>AP8-AP12</f>
        <v>0</v>
      </c>
    </row>
    <row r="20" spans="2:42" x14ac:dyDescent="0.25">
      <c r="B20" s="21" t="s">
        <v>38</v>
      </c>
      <c r="C20" s="2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57">
        <f t="shared" ref="AN20:AN21" si="13">D20+G20+J20+M20+P20+S20+V20+Y20+AB20+AE20+AH20+AK20</f>
        <v>0</v>
      </c>
      <c r="AO20" s="57">
        <f t="shared" ref="AO20:AO21" si="14">E20+H20+K20+N20+Q20+T20+W20+Z20+AC20+AF20+AI20+AL20</f>
        <v>0</v>
      </c>
      <c r="AP20" s="57">
        <f t="shared" ref="AP20:AP21" si="15">F20+I20+L20+O20+R20+U20+X20+AA20+AD20+AG20+AJ20+AM20</f>
        <v>0</v>
      </c>
    </row>
    <row r="21" spans="2:42" x14ac:dyDescent="0.25">
      <c r="B21" s="3" t="s">
        <v>39</v>
      </c>
      <c r="C21" s="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55">
        <f t="shared" si="13"/>
        <v>0</v>
      </c>
      <c r="AO21" s="55">
        <f t="shared" si="14"/>
        <v>0</v>
      </c>
      <c r="AP21" s="55">
        <f t="shared" si="15"/>
        <v>0</v>
      </c>
    </row>
    <row r="22" spans="2:42" s="38" customFormat="1" x14ac:dyDescent="0.25">
      <c r="B22" s="40" t="s">
        <v>40</v>
      </c>
      <c r="C22" s="41"/>
      <c r="D22" s="42">
        <f>D20-D21</f>
        <v>0</v>
      </c>
      <c r="E22" s="42">
        <f>E20-E21</f>
        <v>0</v>
      </c>
      <c r="F22" s="42"/>
      <c r="G22" s="42">
        <f>G20-G21</f>
        <v>0</v>
      </c>
      <c r="H22" s="42"/>
      <c r="I22" s="42"/>
      <c r="J22" s="42">
        <f>J20-J21</f>
        <v>0</v>
      </c>
      <c r="K22" s="42"/>
      <c r="L22" s="42"/>
      <c r="M22" s="42">
        <f>M20-M21</f>
        <v>0</v>
      </c>
      <c r="N22" s="42"/>
      <c r="O22" s="42"/>
      <c r="P22" s="42">
        <f t="shared" ref="P22:AE22" si="16">P20-P21</f>
        <v>0</v>
      </c>
      <c r="Q22" s="42"/>
      <c r="R22" s="42"/>
      <c r="S22" s="42">
        <f t="shared" si="16"/>
        <v>0</v>
      </c>
      <c r="T22" s="42"/>
      <c r="U22" s="42"/>
      <c r="V22" s="42">
        <f t="shared" si="16"/>
        <v>0</v>
      </c>
      <c r="W22" s="42"/>
      <c r="X22" s="42"/>
      <c r="Y22" s="42">
        <f t="shared" si="16"/>
        <v>0</v>
      </c>
      <c r="Z22" s="42"/>
      <c r="AA22" s="42"/>
      <c r="AB22" s="42">
        <f t="shared" si="16"/>
        <v>0</v>
      </c>
      <c r="AC22" s="42"/>
      <c r="AD22" s="42"/>
      <c r="AE22" s="42">
        <f t="shared" si="16"/>
        <v>0</v>
      </c>
      <c r="AF22" s="42"/>
      <c r="AG22" s="42"/>
      <c r="AH22" s="42">
        <f>AH20-AH21</f>
        <v>0</v>
      </c>
      <c r="AI22" s="42"/>
      <c r="AJ22" s="42"/>
      <c r="AK22" s="42">
        <f>AK20-AK21</f>
        <v>0</v>
      </c>
      <c r="AL22" s="42"/>
      <c r="AM22" s="42"/>
      <c r="AN22" s="42">
        <f>AN20-AN21</f>
        <v>0</v>
      </c>
      <c r="AO22" s="42">
        <f>AO20-AO21</f>
        <v>0</v>
      </c>
      <c r="AP22" s="42">
        <f>AP20-AP21</f>
        <v>0</v>
      </c>
    </row>
    <row r="23" spans="2:42" s="38" customFormat="1" x14ac:dyDescent="0.25">
      <c r="B23" s="35" t="s">
        <v>41</v>
      </c>
      <c r="C23" s="36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2:42" x14ac:dyDescent="0.25">
      <c r="B24" s="3" t="s">
        <v>42</v>
      </c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55">
        <f t="shared" ref="AN24:AN34" si="17">D24+G24+J24+M24+P24+S24+V24+Y24+AB24+AE24+AH24+AK24</f>
        <v>0</v>
      </c>
      <c r="AO24" s="55">
        <f t="shared" ref="AO24:AO34" si="18">E24+H24+K24+N24+Q24+T24+W24+Z24+AC24+AF24+AI24+AL24</f>
        <v>0</v>
      </c>
      <c r="AP24" s="55">
        <f t="shared" ref="AP24:AP34" si="19">F24+I24+L24+O24+R24+U24+X24+AA24+AD24+AG24+AJ24+AM24</f>
        <v>0</v>
      </c>
    </row>
    <row r="25" spans="2:42" x14ac:dyDescent="0.25">
      <c r="B25" s="4" t="s">
        <v>67</v>
      </c>
      <c r="C25" s="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58">
        <f t="shared" si="17"/>
        <v>0</v>
      </c>
      <c r="AO25" s="58">
        <f t="shared" si="18"/>
        <v>0</v>
      </c>
      <c r="AP25" s="58">
        <f t="shared" si="19"/>
        <v>0</v>
      </c>
    </row>
    <row r="26" spans="2:42" x14ac:dyDescent="0.25">
      <c r="B26" s="3" t="s">
        <v>43</v>
      </c>
      <c r="C26" s="1"/>
      <c r="D26" s="26"/>
      <c r="E26" s="26"/>
      <c r="F26" s="26"/>
      <c r="G26" s="10"/>
      <c r="H26" s="10"/>
      <c r="I26" s="10"/>
      <c r="J26" s="10"/>
      <c r="K26" s="10"/>
      <c r="L26" s="10"/>
      <c r="M26" s="26"/>
      <c r="N26" s="26"/>
      <c r="O26" s="26"/>
      <c r="P26" s="10"/>
      <c r="Q26" s="10"/>
      <c r="R26" s="10"/>
      <c r="S26" s="10"/>
      <c r="T26" s="10"/>
      <c r="U26" s="10"/>
      <c r="V26" s="26"/>
      <c r="W26" s="26"/>
      <c r="X26" s="26"/>
      <c r="Y26" s="10"/>
      <c r="Z26" s="10"/>
      <c r="AA26" s="10"/>
      <c r="AB26" s="10"/>
      <c r="AC26" s="10"/>
      <c r="AD26" s="10"/>
      <c r="AE26" s="26"/>
      <c r="AF26" s="26"/>
      <c r="AG26" s="26"/>
      <c r="AH26" s="10"/>
      <c r="AI26" s="10"/>
      <c r="AJ26" s="10"/>
      <c r="AK26" s="10"/>
      <c r="AL26" s="10"/>
      <c r="AM26" s="10"/>
      <c r="AN26" s="55">
        <f t="shared" si="17"/>
        <v>0</v>
      </c>
      <c r="AO26" s="55">
        <f t="shared" si="18"/>
        <v>0</v>
      </c>
      <c r="AP26" s="55">
        <f t="shared" si="19"/>
        <v>0</v>
      </c>
    </row>
    <row r="27" spans="2:42" x14ac:dyDescent="0.25">
      <c r="B27" s="3" t="s">
        <v>44</v>
      </c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58">
        <f t="shared" si="17"/>
        <v>0</v>
      </c>
      <c r="AO27" s="58">
        <f t="shared" si="18"/>
        <v>0</v>
      </c>
      <c r="AP27" s="58">
        <f t="shared" si="19"/>
        <v>0</v>
      </c>
    </row>
    <row r="28" spans="2:42" x14ac:dyDescent="0.25">
      <c r="B28" s="3" t="s">
        <v>45</v>
      </c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55">
        <f t="shared" si="17"/>
        <v>0</v>
      </c>
      <c r="AO28" s="55">
        <f t="shared" si="18"/>
        <v>0</v>
      </c>
      <c r="AP28" s="55">
        <f t="shared" si="19"/>
        <v>0</v>
      </c>
    </row>
    <row r="29" spans="2:42" x14ac:dyDescent="0.25">
      <c r="B29" s="4" t="s">
        <v>46</v>
      </c>
      <c r="C29" s="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58">
        <f t="shared" si="17"/>
        <v>0</v>
      </c>
      <c r="AO29" s="58">
        <f t="shared" si="18"/>
        <v>0</v>
      </c>
      <c r="AP29" s="58">
        <f t="shared" si="19"/>
        <v>0</v>
      </c>
    </row>
    <row r="30" spans="2:42" x14ac:dyDescent="0.25">
      <c r="B30" s="3" t="s">
        <v>47</v>
      </c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55">
        <f t="shared" si="17"/>
        <v>0</v>
      </c>
      <c r="AO30" s="55">
        <f t="shared" si="18"/>
        <v>0</v>
      </c>
      <c r="AP30" s="55">
        <f t="shared" si="19"/>
        <v>0</v>
      </c>
    </row>
    <row r="31" spans="2:42" x14ac:dyDescent="0.25">
      <c r="B31" s="3" t="s">
        <v>48</v>
      </c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55">
        <f t="shared" si="17"/>
        <v>0</v>
      </c>
      <c r="AO31" s="55">
        <f t="shared" si="18"/>
        <v>0</v>
      </c>
      <c r="AP31" s="55">
        <f t="shared" si="19"/>
        <v>0</v>
      </c>
    </row>
    <row r="32" spans="2:42" x14ac:dyDescent="0.25">
      <c r="B32" s="4" t="s">
        <v>49</v>
      </c>
      <c r="C32" s="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58">
        <f t="shared" si="17"/>
        <v>0</v>
      </c>
      <c r="AO32" s="58">
        <f t="shared" si="18"/>
        <v>0</v>
      </c>
      <c r="AP32" s="58">
        <f t="shared" si="19"/>
        <v>0</v>
      </c>
    </row>
    <row r="33" spans="2:42" x14ac:dyDescent="0.25">
      <c r="B33" s="3" t="s">
        <v>48</v>
      </c>
      <c r="C33" s="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55">
        <f t="shared" si="17"/>
        <v>0</v>
      </c>
      <c r="AO33" s="55">
        <f t="shared" si="18"/>
        <v>0</v>
      </c>
      <c r="AP33" s="55">
        <f t="shared" si="19"/>
        <v>0</v>
      </c>
    </row>
    <row r="34" spans="2:42" x14ac:dyDescent="0.25">
      <c r="B34" s="3" t="s">
        <v>50</v>
      </c>
      <c r="C34" s="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55">
        <f t="shared" si="17"/>
        <v>0</v>
      </c>
      <c r="AO34" s="55">
        <f t="shared" si="18"/>
        <v>0</v>
      </c>
      <c r="AP34" s="55">
        <f t="shared" si="19"/>
        <v>0</v>
      </c>
    </row>
    <row r="35" spans="2:42" s="38" customFormat="1" x14ac:dyDescent="0.25">
      <c r="B35" s="35" t="s">
        <v>51</v>
      </c>
      <c r="C35" s="36"/>
      <c r="D35" s="37">
        <f>SUM(D24:D34)</f>
        <v>0</v>
      </c>
      <c r="E35" s="37">
        <f>SUM(E24:E34)</f>
        <v>0</v>
      </c>
      <c r="F35" s="37"/>
      <c r="G35" s="37">
        <f>SUM(G24:G34)</f>
        <v>0</v>
      </c>
      <c r="H35" s="37"/>
      <c r="I35" s="37"/>
      <c r="J35" s="37">
        <f>SUM(J24:J34)</f>
        <v>0</v>
      </c>
      <c r="K35" s="37"/>
      <c r="L35" s="37"/>
      <c r="M35" s="37">
        <f>SUM(M24:M34)</f>
        <v>0</v>
      </c>
      <c r="N35" s="37"/>
      <c r="O35" s="37"/>
      <c r="P35" s="37">
        <f t="shared" ref="P35:AE35" si="20">SUM(P24:P34)</f>
        <v>0</v>
      </c>
      <c r="Q35" s="37"/>
      <c r="R35" s="37"/>
      <c r="S35" s="37">
        <f t="shared" si="20"/>
        <v>0</v>
      </c>
      <c r="T35" s="37"/>
      <c r="U35" s="37"/>
      <c r="V35" s="37">
        <f t="shared" si="20"/>
        <v>0</v>
      </c>
      <c r="W35" s="37"/>
      <c r="X35" s="37"/>
      <c r="Y35" s="37">
        <f t="shared" si="20"/>
        <v>0</v>
      </c>
      <c r="Z35" s="37"/>
      <c r="AA35" s="37"/>
      <c r="AB35" s="37">
        <f t="shared" si="20"/>
        <v>0</v>
      </c>
      <c r="AC35" s="37"/>
      <c r="AD35" s="37"/>
      <c r="AE35" s="37">
        <f t="shared" si="20"/>
        <v>0</v>
      </c>
      <c r="AF35" s="37"/>
      <c r="AG35" s="37"/>
      <c r="AH35" s="37">
        <f>SUM(AH24:AH34)</f>
        <v>0</v>
      </c>
      <c r="AI35" s="37"/>
      <c r="AJ35" s="37"/>
      <c r="AK35" s="37">
        <f>SUM(AK24:AK34)</f>
        <v>0</v>
      </c>
      <c r="AL35" s="37"/>
      <c r="AM35" s="37"/>
      <c r="AN35" s="37">
        <f>SUM(AN24:AN34)</f>
        <v>0</v>
      </c>
      <c r="AO35" s="37">
        <f>SUM(AO24:AO34)</f>
        <v>0</v>
      </c>
      <c r="AP35" s="37">
        <f>SUM(AP24:AP34)</f>
        <v>0</v>
      </c>
    </row>
    <row r="36" spans="2:42" s="38" customFormat="1" x14ac:dyDescent="0.25">
      <c r="B36" s="44" t="s">
        <v>52</v>
      </c>
      <c r="C36" s="45"/>
      <c r="D36" s="46">
        <f>D19+D22-D35</f>
        <v>0</v>
      </c>
      <c r="E36" s="46">
        <f>E19+E22-E35</f>
        <v>0</v>
      </c>
      <c r="F36" s="46"/>
      <c r="G36" s="46">
        <f>G19+G22-G35</f>
        <v>0</v>
      </c>
      <c r="H36" s="46"/>
      <c r="I36" s="46"/>
      <c r="J36" s="46">
        <f>J19+J22-J35</f>
        <v>0</v>
      </c>
      <c r="K36" s="46"/>
      <c r="L36" s="46"/>
      <c r="M36" s="46">
        <f>M19+M22-M35</f>
        <v>0</v>
      </c>
      <c r="N36" s="46"/>
      <c r="O36" s="46"/>
      <c r="P36" s="46">
        <f t="shared" ref="P36:AE36" si="21">P19+P22-P35</f>
        <v>0</v>
      </c>
      <c r="Q36" s="46"/>
      <c r="R36" s="46"/>
      <c r="S36" s="46">
        <f t="shared" si="21"/>
        <v>0</v>
      </c>
      <c r="T36" s="46"/>
      <c r="U36" s="46"/>
      <c r="V36" s="46">
        <f t="shared" si="21"/>
        <v>0</v>
      </c>
      <c r="W36" s="46"/>
      <c r="X36" s="46"/>
      <c r="Y36" s="46">
        <f t="shared" si="21"/>
        <v>0</v>
      </c>
      <c r="Z36" s="46"/>
      <c r="AA36" s="46"/>
      <c r="AB36" s="46">
        <f t="shared" si="21"/>
        <v>0</v>
      </c>
      <c r="AC36" s="46"/>
      <c r="AD36" s="46"/>
      <c r="AE36" s="46">
        <f t="shared" si="21"/>
        <v>0</v>
      </c>
      <c r="AF36" s="46"/>
      <c r="AG36" s="46"/>
      <c r="AH36" s="46">
        <f>AH19+AH22-AH35</f>
        <v>0</v>
      </c>
      <c r="AI36" s="46"/>
      <c r="AJ36" s="46"/>
      <c r="AK36" s="46">
        <f>AK19+AK22-AK35</f>
        <v>0</v>
      </c>
      <c r="AL36" s="46"/>
      <c r="AM36" s="46"/>
      <c r="AN36" s="46">
        <f>AN19+AN22-AN35</f>
        <v>0</v>
      </c>
      <c r="AO36" s="46">
        <f>AO19+AO22-AO35</f>
        <v>0</v>
      </c>
      <c r="AP36" s="46">
        <f>AP19+AP22-AP35</f>
        <v>0</v>
      </c>
    </row>
    <row r="37" spans="2:42" x14ac:dyDescent="0.25">
      <c r="B37" s="22" t="s">
        <v>53</v>
      </c>
      <c r="C37" s="1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59">
        <f t="shared" ref="AN37:AN38" si="22">D37+G37+J37+M37+P37+S37+V37+Y37+AB37+AE37+AH37+AK37</f>
        <v>0</v>
      </c>
      <c r="AO37" s="59">
        <f t="shared" ref="AO37:AO38" si="23">E37+H37+K37+N37+Q37+T37+W37+Z37+AC37+AF37+AI37+AL37</f>
        <v>0</v>
      </c>
      <c r="AP37" s="59">
        <f t="shared" ref="AP37:AP38" si="24">F37+I37+L37+O37+R37+U37+X37+AA37+AD37+AG37+AJ37+AM37</f>
        <v>0</v>
      </c>
    </row>
    <row r="38" spans="2:42" x14ac:dyDescent="0.25">
      <c r="B38" s="22" t="s">
        <v>54</v>
      </c>
      <c r="C38" s="1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59">
        <f t="shared" si="22"/>
        <v>0</v>
      </c>
      <c r="AO38" s="59">
        <f t="shared" si="23"/>
        <v>0</v>
      </c>
      <c r="AP38" s="59">
        <f t="shared" si="24"/>
        <v>0</v>
      </c>
    </row>
  </sheetData>
  <mergeCells count="27">
    <mergeCell ref="M6:O6"/>
    <mergeCell ref="M5:U5"/>
    <mergeCell ref="B9:C9"/>
    <mergeCell ref="B10:C10"/>
    <mergeCell ref="B11:C11"/>
    <mergeCell ref="B5:C7"/>
    <mergeCell ref="B8:C8"/>
    <mergeCell ref="P6:R6"/>
    <mergeCell ref="S6:U6"/>
    <mergeCell ref="B18:C18"/>
    <mergeCell ref="D6:F6"/>
    <mergeCell ref="G6:I6"/>
    <mergeCell ref="D5:L5"/>
    <mergeCell ref="J6:L6"/>
    <mergeCell ref="B12:C12"/>
    <mergeCell ref="B13:C13"/>
    <mergeCell ref="B14:C14"/>
    <mergeCell ref="Y6:AA6"/>
    <mergeCell ref="AB6:AD6"/>
    <mergeCell ref="AN5:AP5"/>
    <mergeCell ref="AN6:AP6"/>
    <mergeCell ref="AE6:AG6"/>
    <mergeCell ref="AH6:AJ6"/>
    <mergeCell ref="AK6:AM6"/>
    <mergeCell ref="AE5:AK5"/>
    <mergeCell ref="V5:AD5"/>
    <mergeCell ref="V6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workbookViewId="0">
      <selection activeCell="N26" sqref="N26"/>
    </sheetView>
  </sheetViews>
  <sheetFormatPr defaultRowHeight="15" x14ac:dyDescent="0.25"/>
  <cols>
    <col min="1" max="1" width="2.5703125" customWidth="1"/>
    <col min="3" max="3" width="21.85546875" customWidth="1"/>
    <col min="4" max="15" width="9.140625" style="12"/>
    <col min="16" max="16" width="15" customWidth="1"/>
  </cols>
  <sheetData>
    <row r="1" spans="2:16" x14ac:dyDescent="0.25">
      <c r="B1" s="32" t="s">
        <v>60</v>
      </c>
      <c r="D1" s="34" t="s">
        <v>61</v>
      </c>
      <c r="P1" s="12"/>
    </row>
    <row r="2" spans="2:16" ht="5.25" customHeight="1" x14ac:dyDescent="0.25">
      <c r="P2" s="12"/>
    </row>
    <row r="3" spans="2:16" ht="15.75" x14ac:dyDescent="0.25">
      <c r="B3" s="33" t="s">
        <v>70</v>
      </c>
      <c r="P3" s="12"/>
    </row>
    <row r="4" spans="2:16" x14ac:dyDescent="0.25">
      <c r="B4" s="65" t="s">
        <v>83</v>
      </c>
    </row>
    <row r="5" spans="2:16" x14ac:dyDescent="0.25">
      <c r="B5" s="80" t="s">
        <v>34</v>
      </c>
      <c r="C5" s="81"/>
      <c r="D5" s="75" t="s">
        <v>55</v>
      </c>
      <c r="E5" s="75"/>
      <c r="F5" s="75"/>
      <c r="G5" s="75" t="s">
        <v>56</v>
      </c>
      <c r="H5" s="75"/>
      <c r="I5" s="75"/>
      <c r="J5" s="75" t="s">
        <v>57</v>
      </c>
      <c r="K5" s="75"/>
      <c r="L5" s="75"/>
      <c r="M5" s="75" t="s">
        <v>58</v>
      </c>
      <c r="N5" s="75"/>
      <c r="O5" s="75"/>
      <c r="P5" s="29" t="s">
        <v>69</v>
      </c>
    </row>
    <row r="6" spans="2:16" x14ac:dyDescent="0.25">
      <c r="B6" s="82"/>
      <c r="C6" s="83"/>
      <c r="D6" s="29">
        <v>41275</v>
      </c>
      <c r="E6" s="29">
        <v>41306</v>
      </c>
      <c r="F6" s="29">
        <v>41334</v>
      </c>
      <c r="G6" s="29">
        <v>41365</v>
      </c>
      <c r="H6" s="29">
        <v>41395</v>
      </c>
      <c r="I6" s="29">
        <v>41426</v>
      </c>
      <c r="J6" s="29">
        <v>41456</v>
      </c>
      <c r="K6" s="29">
        <v>41487</v>
      </c>
      <c r="L6" s="29">
        <v>41518</v>
      </c>
      <c r="M6" s="29">
        <v>41548</v>
      </c>
      <c r="N6" s="29">
        <v>41579</v>
      </c>
      <c r="O6" s="29">
        <v>41609</v>
      </c>
      <c r="P6" s="29" t="s">
        <v>68</v>
      </c>
    </row>
    <row r="7" spans="2:16" s="38" customFormat="1" x14ac:dyDescent="0.25">
      <c r="B7" s="52" t="s">
        <v>71</v>
      </c>
      <c r="C7" s="36"/>
      <c r="D7" s="42">
        <f>SUM(D8:D10)</f>
        <v>0</v>
      </c>
      <c r="E7" s="42">
        <f t="shared" ref="E7:P7" si="0">SUM(E8:E10)</f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</row>
    <row r="8" spans="2:16" x14ac:dyDescent="0.25">
      <c r="B8" s="3" t="s">
        <v>3</v>
      </c>
      <c r="C8" s="1"/>
      <c r="D8" s="10"/>
      <c r="E8" s="55">
        <f>$D$31</f>
        <v>0</v>
      </c>
      <c r="F8" s="55">
        <f t="shared" ref="F8:P8" si="1">$D$31</f>
        <v>0</v>
      </c>
      <c r="G8" s="55">
        <f t="shared" si="1"/>
        <v>0</v>
      </c>
      <c r="H8" s="55">
        <f t="shared" si="1"/>
        <v>0</v>
      </c>
      <c r="I8" s="55">
        <f t="shared" si="1"/>
        <v>0</v>
      </c>
      <c r="J8" s="55">
        <f t="shared" si="1"/>
        <v>0</v>
      </c>
      <c r="K8" s="55">
        <f t="shared" si="1"/>
        <v>0</v>
      </c>
      <c r="L8" s="55">
        <f t="shared" si="1"/>
        <v>0</v>
      </c>
      <c r="M8" s="55">
        <f t="shared" si="1"/>
        <v>0</v>
      </c>
      <c r="N8" s="55">
        <f t="shared" si="1"/>
        <v>0</v>
      </c>
      <c r="O8" s="55">
        <f t="shared" si="1"/>
        <v>0</v>
      </c>
      <c r="P8" s="61">
        <f t="shared" si="1"/>
        <v>0</v>
      </c>
    </row>
    <row r="9" spans="2:16" x14ac:dyDescent="0.25">
      <c r="B9" s="4" t="s">
        <v>4</v>
      </c>
      <c r="C9" s="5"/>
      <c r="D9" s="10"/>
      <c r="E9" s="55">
        <f>$D$32</f>
        <v>0</v>
      </c>
      <c r="F9" s="55">
        <f t="shared" ref="F9:P9" si="2">$D$32</f>
        <v>0</v>
      </c>
      <c r="G9" s="55">
        <f t="shared" si="2"/>
        <v>0</v>
      </c>
      <c r="H9" s="55">
        <f t="shared" si="2"/>
        <v>0</v>
      </c>
      <c r="I9" s="55">
        <f t="shared" si="2"/>
        <v>0</v>
      </c>
      <c r="J9" s="55">
        <f t="shared" si="2"/>
        <v>0</v>
      </c>
      <c r="K9" s="55">
        <f t="shared" si="2"/>
        <v>0</v>
      </c>
      <c r="L9" s="55">
        <f t="shared" si="2"/>
        <v>0</v>
      </c>
      <c r="M9" s="55">
        <f t="shared" si="2"/>
        <v>0</v>
      </c>
      <c r="N9" s="55">
        <f t="shared" si="2"/>
        <v>0</v>
      </c>
      <c r="O9" s="55">
        <f t="shared" si="2"/>
        <v>0</v>
      </c>
      <c r="P9" s="61">
        <f t="shared" si="2"/>
        <v>0</v>
      </c>
    </row>
    <row r="10" spans="2:16" x14ac:dyDescent="0.25">
      <c r="B10" s="76"/>
      <c r="C10" s="77"/>
      <c r="D10" s="10"/>
      <c r="E10" s="55">
        <f>$D$33</f>
        <v>0</v>
      </c>
      <c r="F10" s="55">
        <f t="shared" ref="F10:P10" si="3">$D$33</f>
        <v>0</v>
      </c>
      <c r="G10" s="55">
        <f t="shared" si="3"/>
        <v>0</v>
      </c>
      <c r="H10" s="55">
        <f t="shared" si="3"/>
        <v>0</v>
      </c>
      <c r="I10" s="55">
        <f t="shared" si="3"/>
        <v>0</v>
      </c>
      <c r="J10" s="55">
        <f t="shared" si="3"/>
        <v>0</v>
      </c>
      <c r="K10" s="55">
        <f t="shared" si="3"/>
        <v>0</v>
      </c>
      <c r="L10" s="55">
        <f t="shared" si="3"/>
        <v>0</v>
      </c>
      <c r="M10" s="55">
        <f t="shared" si="3"/>
        <v>0</v>
      </c>
      <c r="N10" s="55">
        <f t="shared" si="3"/>
        <v>0</v>
      </c>
      <c r="O10" s="55">
        <f t="shared" si="3"/>
        <v>0</v>
      </c>
      <c r="P10" s="61">
        <f t="shared" si="3"/>
        <v>0</v>
      </c>
    </row>
    <row r="11" spans="2:16" s="38" customFormat="1" ht="29.25" customHeight="1" x14ac:dyDescent="0.25">
      <c r="B11" s="78" t="s">
        <v>72</v>
      </c>
      <c r="C11" s="79"/>
      <c r="D11" s="60">
        <f>SUM(D12:D17)</f>
        <v>0</v>
      </c>
      <c r="E11" s="60">
        <f t="shared" ref="E11:P11" si="4">SUM(E12:E17)</f>
        <v>0</v>
      </c>
      <c r="F11" s="60">
        <f t="shared" si="4"/>
        <v>0</v>
      </c>
      <c r="G11" s="60">
        <f t="shared" si="4"/>
        <v>0</v>
      </c>
      <c r="H11" s="60">
        <f t="shared" si="4"/>
        <v>0</v>
      </c>
      <c r="I11" s="60">
        <f t="shared" si="4"/>
        <v>0</v>
      </c>
      <c r="J11" s="60">
        <f t="shared" si="4"/>
        <v>0</v>
      </c>
      <c r="K11" s="60">
        <f t="shared" si="4"/>
        <v>0</v>
      </c>
      <c r="L11" s="60">
        <f t="shared" si="4"/>
        <v>0</v>
      </c>
      <c r="M11" s="60">
        <f t="shared" si="4"/>
        <v>0</v>
      </c>
      <c r="N11" s="60">
        <f t="shared" si="4"/>
        <v>0</v>
      </c>
      <c r="O11" s="60">
        <f t="shared" si="4"/>
        <v>0</v>
      </c>
      <c r="P11" s="60">
        <f t="shared" si="4"/>
        <v>0</v>
      </c>
    </row>
    <row r="12" spans="2:16" ht="27.75" customHeight="1" x14ac:dyDescent="0.25">
      <c r="B12" s="76" t="s">
        <v>75</v>
      </c>
      <c r="C12" s="7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62">
        <f t="shared" ref="P12:P17" si="5">SUM(D12:O12)</f>
        <v>0</v>
      </c>
    </row>
    <row r="13" spans="2:16" x14ac:dyDescent="0.25">
      <c r="B13" s="76" t="s">
        <v>76</v>
      </c>
      <c r="C13" s="7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62">
        <f t="shared" si="5"/>
        <v>0</v>
      </c>
    </row>
    <row r="14" spans="2:16" x14ac:dyDescent="0.25">
      <c r="B14" s="20"/>
      <c r="C14" s="5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62">
        <f t="shared" si="5"/>
        <v>0</v>
      </c>
    </row>
    <row r="15" spans="2:16" x14ac:dyDescent="0.25">
      <c r="B15" s="20"/>
      <c r="C15" s="5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62">
        <f t="shared" si="5"/>
        <v>0</v>
      </c>
    </row>
    <row r="16" spans="2:16" x14ac:dyDescent="0.25">
      <c r="B16" s="20"/>
      <c r="C16" s="5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62">
        <f t="shared" si="5"/>
        <v>0</v>
      </c>
    </row>
    <row r="17" spans="2:16" x14ac:dyDescent="0.25">
      <c r="B17" s="76"/>
      <c r="C17" s="7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62">
        <f t="shared" si="5"/>
        <v>0</v>
      </c>
    </row>
    <row r="18" spans="2:16" s="38" customFormat="1" x14ac:dyDescent="0.25">
      <c r="B18" s="35" t="s">
        <v>73</v>
      </c>
      <c r="C18" s="36"/>
      <c r="D18" s="39">
        <f>SUM(D19:D29)</f>
        <v>0</v>
      </c>
      <c r="E18" s="39">
        <f t="shared" ref="E18:P18" si="6">SUM(E19:E29)</f>
        <v>0</v>
      </c>
      <c r="F18" s="39">
        <f t="shared" si="6"/>
        <v>0</v>
      </c>
      <c r="G18" s="39">
        <f t="shared" si="6"/>
        <v>0</v>
      </c>
      <c r="H18" s="39">
        <f t="shared" si="6"/>
        <v>0</v>
      </c>
      <c r="I18" s="39">
        <f t="shared" si="6"/>
        <v>0</v>
      </c>
      <c r="J18" s="39">
        <f t="shared" si="6"/>
        <v>0</v>
      </c>
      <c r="K18" s="39">
        <f t="shared" si="6"/>
        <v>0</v>
      </c>
      <c r="L18" s="39">
        <f t="shared" si="6"/>
        <v>0</v>
      </c>
      <c r="M18" s="39">
        <f t="shared" si="6"/>
        <v>0</v>
      </c>
      <c r="N18" s="39">
        <f t="shared" si="6"/>
        <v>0</v>
      </c>
      <c r="O18" s="39">
        <f t="shared" si="6"/>
        <v>0</v>
      </c>
      <c r="P18" s="39">
        <f t="shared" si="6"/>
        <v>0</v>
      </c>
    </row>
    <row r="19" spans="2:16" x14ac:dyDescent="0.25">
      <c r="B19" s="3" t="s">
        <v>42</v>
      </c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61">
        <f t="shared" ref="P19:P29" si="7">SUM(D19:O19)</f>
        <v>0</v>
      </c>
    </row>
    <row r="20" spans="2:16" x14ac:dyDescent="0.25">
      <c r="B20" s="4" t="s">
        <v>67</v>
      </c>
      <c r="C20" s="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63">
        <f t="shared" si="7"/>
        <v>0</v>
      </c>
    </row>
    <row r="21" spans="2:16" x14ac:dyDescent="0.25">
      <c r="B21" s="3" t="s">
        <v>43</v>
      </c>
      <c r="C21" s="1"/>
      <c r="D21" s="26"/>
      <c r="E21" s="10"/>
      <c r="F21" s="10"/>
      <c r="G21" s="26"/>
      <c r="H21" s="10"/>
      <c r="I21" s="10"/>
      <c r="J21" s="26"/>
      <c r="K21" s="10"/>
      <c r="L21" s="10"/>
      <c r="M21" s="26"/>
      <c r="N21" s="10"/>
      <c r="O21" s="10"/>
      <c r="P21" s="61">
        <f t="shared" si="7"/>
        <v>0</v>
      </c>
    </row>
    <row r="22" spans="2:16" x14ac:dyDescent="0.25">
      <c r="B22" s="3" t="s">
        <v>44</v>
      </c>
      <c r="C22" s="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63">
        <f t="shared" si="7"/>
        <v>0</v>
      </c>
    </row>
    <row r="23" spans="2:16" x14ac:dyDescent="0.25">
      <c r="B23" s="3" t="s">
        <v>45</v>
      </c>
      <c r="C23" s="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61">
        <f t="shared" si="7"/>
        <v>0</v>
      </c>
    </row>
    <row r="24" spans="2:16" x14ac:dyDescent="0.25">
      <c r="B24" s="4" t="s">
        <v>46</v>
      </c>
      <c r="C24" s="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63">
        <f t="shared" si="7"/>
        <v>0</v>
      </c>
    </row>
    <row r="25" spans="2:16" x14ac:dyDescent="0.25">
      <c r="B25" s="3" t="s">
        <v>47</v>
      </c>
      <c r="C25" s="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61">
        <f t="shared" si="7"/>
        <v>0</v>
      </c>
    </row>
    <row r="26" spans="2:16" x14ac:dyDescent="0.25">
      <c r="B26" s="3" t="s">
        <v>48</v>
      </c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61">
        <f t="shared" si="7"/>
        <v>0</v>
      </c>
    </row>
    <row r="27" spans="2:16" x14ac:dyDescent="0.25">
      <c r="B27" s="4" t="s">
        <v>49</v>
      </c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63">
        <f t="shared" si="7"/>
        <v>0</v>
      </c>
    </row>
    <row r="28" spans="2:16" x14ac:dyDescent="0.25">
      <c r="B28" s="3" t="s">
        <v>48</v>
      </c>
      <c r="C28" s="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61">
        <f t="shared" si="7"/>
        <v>0</v>
      </c>
    </row>
    <row r="29" spans="2:16" x14ac:dyDescent="0.25">
      <c r="B29" s="3" t="s">
        <v>77</v>
      </c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61">
        <f t="shared" si="7"/>
        <v>0</v>
      </c>
    </row>
    <row r="30" spans="2:16" s="38" customFormat="1" x14ac:dyDescent="0.25">
      <c r="B30" s="52" t="s">
        <v>74</v>
      </c>
      <c r="C30" s="36"/>
      <c r="D30" s="42">
        <f>SUM(D31:D33)</f>
        <v>0</v>
      </c>
      <c r="E30" s="42">
        <f t="shared" ref="E30:P30" si="8">SUM(E31:E33)</f>
        <v>0</v>
      </c>
      <c r="F30" s="42">
        <f t="shared" si="8"/>
        <v>0</v>
      </c>
      <c r="G30" s="42">
        <f t="shared" si="8"/>
        <v>0</v>
      </c>
      <c r="H30" s="42">
        <f t="shared" si="8"/>
        <v>0</v>
      </c>
      <c r="I30" s="42">
        <f t="shared" si="8"/>
        <v>0</v>
      </c>
      <c r="J30" s="42">
        <f t="shared" si="8"/>
        <v>0</v>
      </c>
      <c r="K30" s="42">
        <f t="shared" si="8"/>
        <v>0</v>
      </c>
      <c r="L30" s="42">
        <f t="shared" si="8"/>
        <v>0</v>
      </c>
      <c r="M30" s="42">
        <f t="shared" si="8"/>
        <v>0</v>
      </c>
      <c r="N30" s="42">
        <f t="shared" si="8"/>
        <v>0</v>
      </c>
      <c r="O30" s="42">
        <f t="shared" si="8"/>
        <v>0</v>
      </c>
      <c r="P30" s="42">
        <f t="shared" si="8"/>
        <v>0</v>
      </c>
    </row>
    <row r="31" spans="2:16" x14ac:dyDescent="0.25">
      <c r="B31" s="3" t="s">
        <v>3</v>
      </c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64"/>
    </row>
    <row r="32" spans="2:16" x14ac:dyDescent="0.25">
      <c r="B32" s="4" t="s">
        <v>4</v>
      </c>
      <c r="C32" s="5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64"/>
    </row>
    <row r="33" spans="2:16" x14ac:dyDescent="0.25">
      <c r="B33" s="76"/>
      <c r="C33" s="77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64"/>
    </row>
  </sheetData>
  <mergeCells count="11">
    <mergeCell ref="B33:C33"/>
    <mergeCell ref="M5:O5"/>
    <mergeCell ref="B11:C11"/>
    <mergeCell ref="B12:C12"/>
    <mergeCell ref="B13:C13"/>
    <mergeCell ref="B17:C17"/>
    <mergeCell ref="B10:C10"/>
    <mergeCell ref="B5:C6"/>
    <mergeCell ref="D5:F5"/>
    <mergeCell ref="G5:I5"/>
    <mergeCell ref="J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Баланс_2013</vt:lpstr>
      <vt:lpstr>ОПУ_2013</vt:lpstr>
      <vt:lpstr>ДДС_2013</vt:lpstr>
      <vt:lpstr>БДР_2014</vt:lpstr>
      <vt:lpstr>БДДС_2014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2014-12-01T14:22:44Z</dcterms:modified>
</cp:coreProperties>
</file>