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80" windowWidth="22995" windowHeight="9975"/>
  </bookViews>
  <sheets>
    <sheet name="TDSheet (4)" sheetId="1" r:id="rId1"/>
  </sheets>
  <calcPr calcId="145621"/>
</workbook>
</file>

<file path=xl/calcChain.xml><?xml version="1.0" encoding="utf-8"?>
<calcChain xmlns="http://schemas.openxmlformats.org/spreadsheetml/2006/main">
  <c r="C18" i="1" l="1"/>
  <c r="R17" i="1"/>
  <c r="Q17" i="1"/>
  <c r="J17" i="1"/>
  <c r="S17" i="1" s="1"/>
  <c r="H17" i="1"/>
  <c r="G17" i="1"/>
  <c r="R15" i="1"/>
  <c r="Q15" i="1"/>
  <c r="J15" i="1"/>
  <c r="S15" i="1" s="1"/>
  <c r="H15" i="1"/>
  <c r="G15" i="1"/>
  <c r="R14" i="1"/>
  <c r="Q14" i="1"/>
  <c r="J14" i="1"/>
  <c r="S14" i="1" s="1"/>
  <c r="H14" i="1"/>
  <c r="G14" i="1"/>
  <c r="R12" i="1"/>
  <c r="Q12" i="1"/>
  <c r="J12" i="1"/>
  <c r="S12" i="1" s="1"/>
  <c r="H12" i="1"/>
  <c r="G12" i="1"/>
  <c r="F12" i="1"/>
  <c r="Q11" i="1"/>
  <c r="I11" i="1"/>
  <c r="G11" i="1"/>
  <c r="R11" i="1" s="1"/>
  <c r="F11" i="1"/>
  <c r="J11" i="1" s="1"/>
  <c r="Q10" i="1"/>
  <c r="R10" i="1" s="1"/>
  <c r="I10" i="1"/>
  <c r="H10" i="1"/>
  <c r="G10" i="1"/>
  <c r="F10" i="1"/>
  <c r="J10" i="1" s="1"/>
  <c r="S10" i="1" l="1"/>
  <c r="L10" i="1"/>
  <c r="M10" i="1" s="1"/>
  <c r="L11" i="1"/>
  <c r="M11" i="1" s="1"/>
  <c r="S11" i="1"/>
  <c r="H11" i="1"/>
  <c r="L12" i="1"/>
  <c r="M12" i="1" s="1"/>
  <c r="L14" i="1"/>
  <c r="M14" i="1" s="1"/>
  <c r="L15" i="1"/>
  <c r="M15" i="1" s="1"/>
  <c r="L17" i="1"/>
  <c r="M17" i="1" s="1"/>
  <c r="M18" i="1" l="1"/>
</calcChain>
</file>

<file path=xl/sharedStrings.xml><?xml version="1.0" encoding="utf-8"?>
<sst xmlns="http://schemas.openxmlformats.org/spreadsheetml/2006/main" count="51" uniqueCount="51">
  <si>
    <t>Период: Январь 2015 г.</t>
  </si>
  <si>
    <t>Группировки строк: Номенклатура, Номенклатура.Код</t>
  </si>
  <si>
    <t>Отбор: Номенклатура.Показатель = ЛУКОЙЛ В2С Люкс 1-216 СИНТЕТИКА</t>
  </si>
  <si>
    <t>ЯНВАРЬ</t>
  </si>
  <si>
    <t>период анализа</t>
  </si>
  <si>
    <t>дней</t>
  </si>
  <si>
    <t>(месяц, квартал, год, с начала года, с__ по__)</t>
  </si>
  <si>
    <t>Код</t>
  </si>
  <si>
    <t>Группировка</t>
  </si>
  <si>
    <t>Сумма выручки в валюте упр.учета (Руб)</t>
  </si>
  <si>
    <t>Средний остаток за период, шт</t>
  </si>
  <si>
    <t>Расход за период, шт</t>
  </si>
  <si>
    <t>Норматив срока хранения, дн</t>
  </si>
  <si>
    <t>Расход в день, шт</t>
  </si>
  <si>
    <t>Остаток от факта на __ дней (без норм-го запаса), дн</t>
  </si>
  <si>
    <t>К                оборач-ти</t>
  </si>
  <si>
    <t>Плановый остаток, шт</t>
  </si>
  <si>
    <t>Фактич.ост на 01.02.15, шт</t>
  </si>
  <si>
    <t>Сверхнорм. остаток (факт - план), шт</t>
  </si>
  <si>
    <t>Сверхнорм.остаток, руб</t>
  </si>
  <si>
    <t>% наличия на складе по дням</t>
  </si>
  <si>
    <t>Палетная норма, шт в палете</t>
  </si>
  <si>
    <t>Товары в пути (с датой)</t>
  </si>
  <si>
    <t>Ост.тов на дату отчета с учетом товаров в пути</t>
  </si>
  <si>
    <t>Остаток от факта с учетом "в пути" на __ дней (без норм-го запаса), дн</t>
  </si>
  <si>
    <t>Сверхнорм. остаток (факт + тов.в пути - план), шт</t>
  </si>
  <si>
    <t>отчет 1</t>
  </si>
  <si>
    <t>из шапки</t>
  </si>
  <si>
    <t>( 5 / t )</t>
  </si>
  <si>
    <t>( 11 / 7 - 6 )</t>
  </si>
  <si>
    <t>( 5 / 4 )</t>
  </si>
  <si>
    <t>( 6 * 7 )</t>
  </si>
  <si>
    <t>( 11 - 10)</t>
  </si>
  <si>
    <t>( Сс * 12 )</t>
  </si>
  <si>
    <t>( 11 + 16)</t>
  </si>
  <si>
    <t>(17 / 7 - 6)</t>
  </si>
  <si>
    <t>(11 + 16 - 10)</t>
  </si>
  <si>
    <t>A - класс</t>
  </si>
  <si>
    <t>Лукойл ЛЮКС  5W40  (SN/CF) синт  4 л   "ЛУКОЙЛ"  (г.Пермь)</t>
  </si>
  <si>
    <t>Лукойл ЛЮКС  5W40  (SN/CF) синт  1 л  (г.Пермь)</t>
  </si>
  <si>
    <t>Лукойл ЛЮКС  5W30  (SL/CF) синт (180 кг)  206 л  (г.Пермь)</t>
  </si>
  <si>
    <t>B - класс</t>
  </si>
  <si>
    <t>Лукойл ЛЮКС  5W30  (SL/CF) синт  4 л  (г.Пермь)</t>
  </si>
  <si>
    <t>Лукойл ЛЮКС  5W30  (SL/CF) синт  1 л  (г.Пермь)</t>
  </si>
  <si>
    <t>C - класс</t>
  </si>
  <si>
    <t>Лукойл ЛЮКС  5W40  (SN/CF) синт (розлив)  1 л   "ЛУКОЙЛ"  (г.Пермь)</t>
  </si>
  <si>
    <t>ИТОГО</t>
  </si>
  <si>
    <t>Средняя Хронологи-ческая Остатков за каждый день выбранного периода</t>
  </si>
  <si>
    <t>за минусом возвратов</t>
  </si>
  <si>
    <t>берется остаток на конец последнего выбранного для отчета дня</t>
  </si>
  <si>
    <t>Группировка по АВС анализу продаж: А=80%, В=16%, С=4%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</si>
</sst>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&quot;р.&quot;"/>
    <numFmt numFmtId="165" formatCode="0.0"/>
    <numFmt numFmtId="166" formatCode="#,##0&quot;р.&quot;"/>
  </numFmts>
  <fonts count="10" x14ac:knownFonts="1">
    <font>
      <sz val="8"/>
      <name val="Arial"/>
      <family val="2"/>
    </font>
    <font>
      <sz val="8"/>
      <name val="Arial"/>
      <family val="2"/>
    </font>
    <font>
      <i/>
      <sz val="8"/>
      <name val="Arial"/>
      <family val="2"/>
      <charset val="204"/>
    </font>
    <font>
      <b/>
      <sz val="8"/>
      <color rgb="FFFF0000"/>
      <name val="Arial"/>
      <family val="2"/>
      <charset val="204"/>
    </font>
    <font>
      <sz val="7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8"/>
      <name val="Arial"/>
      <family val="2"/>
      <charset val="204"/>
    </font>
    <font>
      <sz val="10"/>
      <name val="Arial"/>
      <family val="2"/>
      <charset val="204"/>
    </font>
    <font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5">
    <xf numFmtId="0" fontId="0" fillId="0" borderId="0" xfId="0"/>
    <xf numFmtId="0" fontId="0" fillId="0" borderId="0" xfId="0" applyFill="1" applyAlignment="1">
      <alignment horizontal="center"/>
    </xf>
    <xf numFmtId="0" fontId="0" fillId="0" borderId="0" xfId="0" applyFill="1"/>
    <xf numFmtId="0" fontId="2" fillId="0" borderId="0" xfId="0" applyFont="1" applyFill="1"/>
    <xf numFmtId="164" fontId="0" fillId="0" borderId="0" xfId="0" applyNumberFormat="1" applyFill="1"/>
    <xf numFmtId="0" fontId="0" fillId="0" borderId="0" xfId="0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0" fillId="2" borderId="0" xfId="0" applyFill="1"/>
    <xf numFmtId="0" fontId="5" fillId="0" borderId="1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Continuous" vertical="center"/>
    </xf>
    <xf numFmtId="0" fontId="5" fillId="0" borderId="2" xfId="0" applyNumberFormat="1" applyFont="1" applyFill="1" applyBorder="1" applyAlignment="1">
      <alignment horizontal="centerContinuous" vertical="center" wrapText="1"/>
    </xf>
    <xf numFmtId="0" fontId="6" fillId="0" borderId="3" xfId="0" applyNumberFormat="1" applyFont="1" applyFill="1" applyBorder="1" applyAlignment="1">
      <alignment horizontal="centerContinuous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0" fontId="6" fillId="3" borderId="3" xfId="0" applyNumberFormat="1" applyFont="1" applyFill="1" applyBorder="1" applyAlignment="1">
      <alignment horizontal="center" vertical="center" wrapText="1"/>
    </xf>
    <xf numFmtId="0" fontId="6" fillId="3" borderId="3" xfId="0" applyNumberFormat="1" applyFont="1" applyFill="1" applyBorder="1" applyAlignment="1">
      <alignment horizontal="centerContinuous" vertical="center" wrapText="1"/>
    </xf>
    <xf numFmtId="0" fontId="0" fillId="3" borderId="1" xfId="0" applyFill="1" applyBorder="1" applyAlignment="1">
      <alignment horizontal="center" vertical="center" wrapText="1"/>
    </xf>
    <xf numFmtId="0" fontId="6" fillId="3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/>
    </xf>
    <xf numFmtId="0" fontId="5" fillId="0" borderId="0" xfId="0" applyFont="1" applyFill="1" applyAlignment="1">
      <alignment horizontal="center"/>
    </xf>
    <xf numFmtId="0" fontId="5" fillId="0" borderId="5" xfId="0" applyNumberFormat="1" applyFont="1" applyFill="1" applyBorder="1" applyAlignment="1">
      <alignment horizontal="left" wrapText="1"/>
    </xf>
    <xf numFmtId="164" fontId="6" fillId="0" borderId="5" xfId="0" applyNumberFormat="1" applyFont="1" applyFill="1" applyBorder="1" applyAlignment="1">
      <alignment horizontal="right"/>
    </xf>
    <xf numFmtId="0" fontId="6" fillId="0" borderId="0" xfId="0" applyFont="1" applyFill="1" applyAlignment="1">
      <alignment horizontal="left"/>
    </xf>
    <xf numFmtId="3" fontId="0" fillId="0" borderId="1" xfId="0" applyNumberFormat="1" applyFont="1" applyFill="1" applyBorder="1" applyAlignment="1">
      <alignment horizontal="center" wrapText="1"/>
    </xf>
    <xf numFmtId="0" fontId="0" fillId="0" borderId="1" xfId="0" applyNumberFormat="1" applyFont="1" applyFill="1" applyBorder="1" applyAlignment="1">
      <alignment horizontal="left" wrapText="1" indent="1"/>
    </xf>
    <xf numFmtId="164" fontId="6" fillId="0" borderId="1" xfId="0" applyNumberFormat="1" applyFont="1" applyFill="1" applyBorder="1" applyAlignment="1">
      <alignment horizontal="right"/>
    </xf>
    <xf numFmtId="1" fontId="6" fillId="0" borderId="1" xfId="0" applyNumberFormat="1" applyFont="1" applyFill="1" applyBorder="1" applyAlignment="1">
      <alignment horizontal="center" vertical="center" wrapText="1"/>
    </xf>
    <xf numFmtId="165" fontId="6" fillId="0" borderId="1" xfId="0" applyNumberFormat="1" applyFont="1" applyFill="1" applyBorder="1" applyAlignment="1">
      <alignment horizontal="center" vertical="center" wrapText="1"/>
    </xf>
    <xf numFmtId="1" fontId="6" fillId="0" borderId="1" xfId="1" applyNumberFormat="1" applyFont="1" applyBorder="1" applyAlignment="1">
      <alignment horizontal="center" vertical="center"/>
    </xf>
    <xf numFmtId="166" fontId="6" fillId="0" borderId="1" xfId="1" applyNumberFormat="1" applyFont="1" applyBorder="1"/>
    <xf numFmtId="0" fontId="0" fillId="0" borderId="1" xfId="0" applyFill="1" applyBorder="1" applyAlignment="1">
      <alignment horizontal="left"/>
    </xf>
    <xf numFmtId="0" fontId="0" fillId="0" borderId="1" xfId="0" applyFill="1" applyBorder="1" applyAlignment="1">
      <alignment horizontal="center"/>
    </xf>
    <xf numFmtId="1" fontId="0" fillId="0" borderId="1" xfId="0" applyNumberFormat="1" applyFill="1" applyBorder="1" applyAlignment="1">
      <alignment horizontal="center"/>
    </xf>
    <xf numFmtId="1" fontId="9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left" wrapText="1"/>
    </xf>
    <xf numFmtId="1" fontId="6" fillId="0" borderId="0" xfId="0" applyNumberFormat="1" applyFont="1" applyFill="1" applyAlignment="1">
      <alignment horizontal="center" vertical="center"/>
    </xf>
    <xf numFmtId="165" fontId="6" fillId="0" borderId="0" xfId="0" applyNumberFormat="1" applyFont="1" applyFill="1" applyAlignment="1">
      <alignment horizontal="center" vertical="center"/>
    </xf>
    <xf numFmtId="165" fontId="6" fillId="0" borderId="0" xfId="0" applyNumberFormat="1" applyFont="1" applyFill="1" applyAlignment="1">
      <alignment horizontal="left"/>
    </xf>
    <xf numFmtId="1" fontId="6" fillId="0" borderId="0" xfId="1" applyNumberFormat="1" applyFont="1" applyAlignment="1">
      <alignment horizontal="center" vertical="center"/>
    </xf>
    <xf numFmtId="166" fontId="6" fillId="0" borderId="0" xfId="1" applyNumberFormat="1" applyFont="1" applyAlignment="1">
      <alignment horizontal="center" vertical="center"/>
    </xf>
    <xf numFmtId="0" fontId="0" fillId="0" borderId="0" xfId="0" applyFill="1" applyAlignment="1">
      <alignment horizontal="right"/>
    </xf>
    <xf numFmtId="164" fontId="0" fillId="0" borderId="0" xfId="0" applyNumberFormat="1" applyFill="1" applyAlignment="1">
      <alignment horizontal="left"/>
    </xf>
    <xf numFmtId="3" fontId="0" fillId="0" borderId="0" xfId="0" applyNumberFormat="1" applyFill="1"/>
    <xf numFmtId="166" fontId="0" fillId="0" borderId="0" xfId="0" applyNumberFormat="1" applyFill="1"/>
    <xf numFmtId="0" fontId="0" fillId="0" borderId="0" xfId="0" applyFill="1" applyAlignment="1">
      <alignment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0" xfId="0" applyNumberFormat="1" applyFill="1" applyAlignment="1">
      <alignment horizontal="left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412750</xdr:colOff>
      <xdr:row>17</xdr:row>
      <xdr:rowOff>42333</xdr:rowOff>
    </xdr:from>
    <xdr:to>
      <xdr:col>10</xdr:col>
      <xdr:colOff>423333</xdr:colOff>
      <xdr:row>18</xdr:row>
      <xdr:rowOff>52917</xdr:rowOff>
    </xdr:to>
    <xdr:cxnSp macro="">
      <xdr:nvCxnSpPr>
        <xdr:cNvPr id="2" name="Прямая со стрелкой 1"/>
        <xdr:cNvCxnSpPr/>
      </xdr:nvCxnSpPr>
      <xdr:spPr>
        <a:xfrm flipV="1">
          <a:off x="8718550" y="5128683"/>
          <a:ext cx="10583" cy="239184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412750</xdr:colOff>
      <xdr:row>17</xdr:row>
      <xdr:rowOff>42333</xdr:rowOff>
    </xdr:from>
    <xdr:to>
      <xdr:col>4</xdr:col>
      <xdr:colOff>423333</xdr:colOff>
      <xdr:row>18</xdr:row>
      <xdr:rowOff>52917</xdr:rowOff>
    </xdr:to>
    <xdr:cxnSp macro="">
      <xdr:nvCxnSpPr>
        <xdr:cNvPr id="3" name="Прямая со стрелкой 2"/>
        <xdr:cNvCxnSpPr/>
      </xdr:nvCxnSpPr>
      <xdr:spPr>
        <a:xfrm flipV="1">
          <a:off x="4441825" y="5128683"/>
          <a:ext cx="10583" cy="239184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412750</xdr:colOff>
      <xdr:row>17</xdr:row>
      <xdr:rowOff>42333</xdr:rowOff>
    </xdr:from>
    <xdr:to>
      <xdr:col>3</xdr:col>
      <xdr:colOff>423333</xdr:colOff>
      <xdr:row>18</xdr:row>
      <xdr:rowOff>52917</xdr:rowOff>
    </xdr:to>
    <xdr:cxnSp macro="">
      <xdr:nvCxnSpPr>
        <xdr:cNvPr id="4" name="Прямая со стрелкой 3"/>
        <xdr:cNvCxnSpPr/>
      </xdr:nvCxnSpPr>
      <xdr:spPr>
        <a:xfrm flipV="1">
          <a:off x="3727450" y="5128683"/>
          <a:ext cx="10583" cy="239184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1291167</xdr:colOff>
      <xdr:row>17</xdr:row>
      <xdr:rowOff>127000</xdr:rowOff>
    </xdr:from>
    <xdr:to>
      <xdr:col>1</xdr:col>
      <xdr:colOff>1301750</xdr:colOff>
      <xdr:row>18</xdr:row>
      <xdr:rowOff>137584</xdr:rowOff>
    </xdr:to>
    <xdr:cxnSp macro="">
      <xdr:nvCxnSpPr>
        <xdr:cNvPr id="5" name="Прямая со стрелкой 4"/>
        <xdr:cNvCxnSpPr/>
      </xdr:nvCxnSpPr>
      <xdr:spPr>
        <a:xfrm flipV="1">
          <a:off x="1757892" y="5213350"/>
          <a:ext cx="10583" cy="239184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S23"/>
  <sheetViews>
    <sheetView tabSelected="1" topLeftCell="A4" zoomScale="90" zoomScaleNormal="90" workbookViewId="0">
      <selection activeCell="M6" sqref="M6"/>
    </sheetView>
  </sheetViews>
  <sheetFormatPr defaultRowHeight="24.95" customHeight="1" outlineLevelRow="1" x14ac:dyDescent="0.2"/>
  <cols>
    <col min="1" max="1" width="8.1640625" style="1" customWidth="1"/>
    <col min="2" max="2" width="34" style="5" customWidth="1"/>
    <col min="3" max="3" width="15.83203125" style="5" customWidth="1"/>
    <col min="4" max="4" width="12.5" style="2" customWidth="1"/>
    <col min="5" max="5" width="10.6640625" style="2" customWidth="1"/>
    <col min="6" max="6" width="11.5" style="2" customWidth="1"/>
    <col min="7" max="7" width="10.6640625" style="2" customWidth="1"/>
    <col min="8" max="8" width="17" style="2" customWidth="1"/>
    <col min="9" max="9" width="12.83203125" style="2" customWidth="1"/>
    <col min="10" max="10" width="12.1640625" style="2" customWidth="1"/>
    <col min="11" max="11" width="13.33203125" style="2" customWidth="1"/>
    <col min="12" max="13" width="13.83203125" style="2" customWidth="1"/>
    <col min="14" max="14" width="11.83203125" style="2" customWidth="1"/>
    <col min="15" max="16" width="10.6640625" style="2" customWidth="1"/>
    <col min="17" max="17" width="13" style="2" customWidth="1"/>
    <col min="18" max="18" width="19.83203125" style="2" customWidth="1"/>
    <col min="19" max="19" width="14" style="2" customWidth="1"/>
    <col min="20" max="252" width="10.6640625" style="2" customWidth="1"/>
    <col min="253" max="16384" width="9.33203125" style="2"/>
  </cols>
  <sheetData>
    <row r="1" spans="1:19" ht="11.25" x14ac:dyDescent="0.2">
      <c r="B1" s="54" t="s">
        <v>0</v>
      </c>
      <c r="C1" s="54"/>
    </row>
    <row r="2" spans="1:19" ht="11.25" x14ac:dyDescent="0.2">
      <c r="B2" s="54" t="s">
        <v>1</v>
      </c>
      <c r="C2" s="54"/>
      <c r="K2" s="3"/>
    </row>
    <row r="3" spans="1:19" ht="24.95" customHeight="1" x14ac:dyDescent="0.2">
      <c r="B3" s="54" t="s">
        <v>2</v>
      </c>
      <c r="C3" s="54"/>
      <c r="D3" s="54"/>
      <c r="J3" s="4"/>
    </row>
    <row r="4" spans="1:19" s="5" customFormat="1" ht="35.25" customHeight="1" x14ac:dyDescent="0.2">
      <c r="A4" s="1"/>
      <c r="H4" s="6" t="s">
        <v>3</v>
      </c>
      <c r="I4" s="7" t="s">
        <v>4</v>
      </c>
      <c r="J4" s="8">
        <v>31</v>
      </c>
      <c r="K4" s="8" t="s">
        <v>5</v>
      </c>
      <c r="L4" s="5" t="s">
        <v>6</v>
      </c>
    </row>
    <row r="5" spans="1:19" s="5" customFormat="1" ht="9" customHeight="1" thickBot="1" x14ac:dyDescent="0.25">
      <c r="A5" s="1"/>
    </row>
    <row r="6" spans="1:19" s="5" customFormat="1" ht="62.25" customHeight="1" x14ac:dyDescent="0.2">
      <c r="A6" s="9" t="s">
        <v>7</v>
      </c>
      <c r="B6" s="10" t="s">
        <v>8</v>
      </c>
      <c r="C6" s="11" t="s">
        <v>9</v>
      </c>
      <c r="D6" s="12" t="s">
        <v>10</v>
      </c>
      <c r="E6" s="13" t="s">
        <v>11</v>
      </c>
      <c r="F6" s="14" t="s">
        <v>12</v>
      </c>
      <c r="G6" s="14" t="s">
        <v>13</v>
      </c>
      <c r="H6" s="14" t="s">
        <v>14</v>
      </c>
      <c r="I6" s="12" t="s">
        <v>15</v>
      </c>
      <c r="J6" s="15" t="s">
        <v>16</v>
      </c>
      <c r="K6" s="15" t="s">
        <v>17</v>
      </c>
      <c r="L6" s="15" t="s">
        <v>18</v>
      </c>
      <c r="M6" s="15" t="s">
        <v>19</v>
      </c>
      <c r="N6" s="16" t="s">
        <v>20</v>
      </c>
      <c r="O6" s="16" t="s">
        <v>21</v>
      </c>
      <c r="P6" s="16" t="s">
        <v>22</v>
      </c>
      <c r="Q6" s="16" t="s">
        <v>23</v>
      </c>
      <c r="R6" s="17" t="s">
        <v>24</v>
      </c>
      <c r="S6" s="15" t="s">
        <v>25</v>
      </c>
    </row>
    <row r="7" spans="1:19" s="20" customFormat="1" ht="11.25" x14ac:dyDescent="0.2">
      <c r="A7" s="18">
        <v>1</v>
      </c>
      <c r="B7" s="18">
        <v>2</v>
      </c>
      <c r="C7" s="19">
        <v>3</v>
      </c>
      <c r="D7" s="18">
        <v>4</v>
      </c>
      <c r="E7" s="18">
        <v>5</v>
      </c>
      <c r="F7" s="18">
        <v>6</v>
      </c>
      <c r="G7" s="18">
        <v>7</v>
      </c>
      <c r="H7" s="18">
        <v>8</v>
      </c>
      <c r="I7" s="18">
        <v>9</v>
      </c>
      <c r="J7" s="18">
        <v>10</v>
      </c>
      <c r="K7" s="18">
        <v>11</v>
      </c>
      <c r="L7" s="18">
        <v>12</v>
      </c>
      <c r="M7" s="18">
        <v>13</v>
      </c>
      <c r="N7" s="18">
        <v>14</v>
      </c>
      <c r="O7" s="18">
        <v>15</v>
      </c>
      <c r="P7" s="18">
        <v>16</v>
      </c>
      <c r="Q7" s="18">
        <v>17</v>
      </c>
      <c r="R7" s="20">
        <v>18</v>
      </c>
      <c r="S7" s="21">
        <v>19</v>
      </c>
    </row>
    <row r="8" spans="1:19" s="20" customFormat="1" ht="12.75" x14ac:dyDescent="0.2">
      <c r="A8" s="18"/>
      <c r="B8" s="22" t="s">
        <v>26</v>
      </c>
      <c r="C8" s="22"/>
      <c r="D8" s="22"/>
      <c r="E8" s="22"/>
      <c r="F8" s="22" t="s">
        <v>27</v>
      </c>
      <c r="G8" s="22" t="s">
        <v>28</v>
      </c>
      <c r="H8" s="22" t="s">
        <v>29</v>
      </c>
      <c r="I8" s="22" t="s">
        <v>30</v>
      </c>
      <c r="J8" s="22" t="s">
        <v>31</v>
      </c>
      <c r="K8" s="22"/>
      <c r="L8" s="22" t="s">
        <v>32</v>
      </c>
      <c r="M8" s="22" t="s">
        <v>33</v>
      </c>
      <c r="N8" s="22"/>
      <c r="O8" s="22"/>
      <c r="P8" s="22"/>
      <c r="Q8" s="22" t="s">
        <v>34</v>
      </c>
      <c r="R8" s="23" t="s">
        <v>35</v>
      </c>
      <c r="S8" s="21" t="s">
        <v>36</v>
      </c>
    </row>
    <row r="9" spans="1:19" s="5" customFormat="1" ht="24.95" customHeight="1" x14ac:dyDescent="0.2">
      <c r="A9" s="24"/>
      <c r="B9" s="25" t="s">
        <v>37</v>
      </c>
      <c r="C9" s="26">
        <v>225739.18</v>
      </c>
      <c r="D9" s="27"/>
      <c r="E9" s="27"/>
      <c r="F9" s="27"/>
      <c r="G9" s="27"/>
      <c r="H9" s="27"/>
      <c r="I9" s="27"/>
      <c r="J9" s="27"/>
      <c r="K9" s="27"/>
      <c r="L9" s="27"/>
      <c r="M9" s="27"/>
    </row>
    <row r="10" spans="1:19" s="5" customFormat="1" ht="24.95" customHeight="1" outlineLevel="1" x14ac:dyDescent="0.2">
      <c r="A10" s="28">
        <v>67136</v>
      </c>
      <c r="B10" s="29" t="s">
        <v>38</v>
      </c>
      <c r="C10" s="30">
        <v>125627.46</v>
      </c>
      <c r="D10" s="31">
        <v>171</v>
      </c>
      <c r="E10" s="31">
        <v>127</v>
      </c>
      <c r="F10" s="31">
        <f>F14*1.5</f>
        <v>37.5</v>
      </c>
      <c r="G10" s="32">
        <f>E10/$J$4</f>
        <v>4.096774193548387</v>
      </c>
      <c r="H10" s="31">
        <f>K10/G10-F10</f>
        <v>45.980314960629926</v>
      </c>
      <c r="I10" s="32">
        <f>E10/D10</f>
        <v>0.74269005847953218</v>
      </c>
      <c r="J10" s="33">
        <f>F10*E10/$J$4</f>
        <v>153.62903225806451</v>
      </c>
      <c r="K10" s="33">
        <v>342</v>
      </c>
      <c r="L10" s="33">
        <f>K10-J10</f>
        <v>188.37096774193549</v>
      </c>
      <c r="M10" s="34">
        <f>834.36*L10</f>
        <v>157169.2006451613</v>
      </c>
      <c r="N10" s="35"/>
      <c r="O10" s="36">
        <v>180</v>
      </c>
      <c r="P10" s="36">
        <v>180</v>
      </c>
      <c r="Q10" s="37">
        <f>K10+P10</f>
        <v>522</v>
      </c>
      <c r="R10" s="31">
        <f>Q10/G10-F10</f>
        <v>89.917322834645674</v>
      </c>
      <c r="S10" s="31">
        <f>K10+P10-J10</f>
        <v>368.37096774193549</v>
      </c>
    </row>
    <row r="11" spans="1:19" s="5" customFormat="1" ht="24.95" customHeight="1" outlineLevel="1" x14ac:dyDescent="0.2">
      <c r="A11" s="28">
        <v>69874</v>
      </c>
      <c r="B11" s="29" t="s">
        <v>39</v>
      </c>
      <c r="C11" s="30">
        <v>59181.72</v>
      </c>
      <c r="D11" s="31">
        <v>341.5</v>
      </c>
      <c r="E11" s="38">
        <v>189</v>
      </c>
      <c r="F11" s="31">
        <f>F14*1.5</f>
        <v>37.5</v>
      </c>
      <c r="G11" s="32">
        <f>E11/$J$4</f>
        <v>6.096774193548387</v>
      </c>
      <c r="H11" s="31">
        <f>K11/G11-F11</f>
        <v>74.198412698412696</v>
      </c>
      <c r="I11" s="32">
        <f>E11/D11</f>
        <v>0.55344070278184476</v>
      </c>
      <c r="J11" s="33">
        <f>F11*E11/$J$4</f>
        <v>228.62903225806451</v>
      </c>
      <c r="K11" s="33">
        <v>681</v>
      </c>
      <c r="L11" s="33">
        <f t="shared" ref="L11:L12" si="0">K11-J11</f>
        <v>452.37096774193549</v>
      </c>
      <c r="M11" s="34">
        <f>260.12*L11</f>
        <v>117670.73612903226</v>
      </c>
      <c r="N11" s="35"/>
      <c r="O11" s="36">
        <v>756</v>
      </c>
      <c r="P11" s="36"/>
      <c r="Q11" s="36">
        <f t="shared" ref="Q11:Q12" si="1">K11+P11</f>
        <v>681</v>
      </c>
      <c r="R11" s="31">
        <f>Q11/G11-F11</f>
        <v>74.198412698412696</v>
      </c>
      <c r="S11" s="31">
        <f t="shared" ref="S11:S17" si="2">K11+P11-J11</f>
        <v>452.37096774193549</v>
      </c>
    </row>
    <row r="12" spans="1:19" s="5" customFormat="1" ht="24.95" customHeight="1" outlineLevel="1" x14ac:dyDescent="0.2">
      <c r="A12" s="28">
        <v>82557</v>
      </c>
      <c r="B12" s="29" t="s">
        <v>40</v>
      </c>
      <c r="C12" s="30">
        <v>40930</v>
      </c>
      <c r="D12" s="31">
        <v>1</v>
      </c>
      <c r="E12" s="31">
        <v>1</v>
      </c>
      <c r="F12" s="31">
        <f>F14*1.5</f>
        <v>37.5</v>
      </c>
      <c r="G12" s="32">
        <f>E12/$J$4</f>
        <v>3.2258064516129031E-2</v>
      </c>
      <c r="H12" s="31">
        <f>K12/G12-F12</f>
        <v>24.5</v>
      </c>
      <c r="I12" s="32">
        <v>1</v>
      </c>
      <c r="J12" s="33">
        <f>F12*E12/$J$4</f>
        <v>1.2096774193548387</v>
      </c>
      <c r="K12" s="33">
        <v>2</v>
      </c>
      <c r="L12" s="33">
        <f t="shared" si="0"/>
        <v>0.79032258064516125</v>
      </c>
      <c r="M12" s="34">
        <f>33372.6*L12</f>
        <v>26375.119354838709</v>
      </c>
      <c r="N12" s="35"/>
      <c r="O12" s="36">
        <v>4</v>
      </c>
      <c r="P12" s="36">
        <v>1</v>
      </c>
      <c r="Q12" s="36">
        <f t="shared" si="1"/>
        <v>3</v>
      </c>
      <c r="R12" s="31">
        <f>Q12/G12-F12</f>
        <v>55.5</v>
      </c>
      <c r="S12" s="31">
        <f t="shared" si="2"/>
        <v>1.7903225806451613</v>
      </c>
    </row>
    <row r="13" spans="1:19" s="5" customFormat="1" ht="24.95" customHeight="1" x14ac:dyDescent="0.2">
      <c r="A13" s="24"/>
      <c r="B13" s="39" t="s">
        <v>41</v>
      </c>
      <c r="C13" s="30">
        <v>42193.59</v>
      </c>
      <c r="D13" s="40"/>
      <c r="E13" s="40"/>
      <c r="F13" s="40"/>
      <c r="G13" s="41"/>
      <c r="H13" s="41"/>
      <c r="I13" s="42"/>
      <c r="J13" s="43"/>
      <c r="K13" s="43"/>
      <c r="L13" s="43"/>
      <c r="M13" s="44"/>
      <c r="O13" s="1"/>
    </row>
    <row r="14" spans="1:19" s="5" customFormat="1" ht="24.95" customHeight="1" outlineLevel="1" x14ac:dyDescent="0.2">
      <c r="A14" s="28">
        <v>62247</v>
      </c>
      <c r="B14" s="29" t="s">
        <v>42</v>
      </c>
      <c r="C14" s="30">
        <v>24114.79</v>
      </c>
      <c r="D14" s="31">
        <v>83.5</v>
      </c>
      <c r="E14" s="31">
        <v>26</v>
      </c>
      <c r="F14" s="31">
        <v>25</v>
      </c>
      <c r="G14" s="32">
        <f>E14/$J$4</f>
        <v>0.83870967741935487</v>
      </c>
      <c r="H14" s="31">
        <f>K14/G14-F14</f>
        <v>166.96153846153845</v>
      </c>
      <c r="I14" s="32">
        <v>0.31137999999999999</v>
      </c>
      <c r="J14" s="33">
        <f>F14*E14/$J$4</f>
        <v>20.967741935483872</v>
      </c>
      <c r="K14" s="33">
        <v>161</v>
      </c>
      <c r="L14" s="33">
        <f t="shared" ref="L14:L15" si="3">K14-J14</f>
        <v>140.03225806451613</v>
      </c>
      <c r="M14" s="34">
        <f>771.63*L14</f>
        <v>108053.09129032258</v>
      </c>
      <c r="N14" s="35"/>
      <c r="O14" s="36">
        <v>180</v>
      </c>
      <c r="P14" s="36"/>
      <c r="Q14" s="36">
        <f t="shared" ref="Q14:Q15" si="4">K14+P14</f>
        <v>161</v>
      </c>
      <c r="R14" s="31">
        <f>Q14/G14-F14</f>
        <v>166.96153846153845</v>
      </c>
      <c r="S14" s="31">
        <f t="shared" si="2"/>
        <v>140.03225806451613</v>
      </c>
    </row>
    <row r="15" spans="1:19" s="5" customFormat="1" ht="24.95" customHeight="1" outlineLevel="1" x14ac:dyDescent="0.2">
      <c r="A15" s="28">
        <v>62246</v>
      </c>
      <c r="B15" s="29" t="s">
        <v>43</v>
      </c>
      <c r="C15" s="30">
        <v>18078.8</v>
      </c>
      <c r="D15" s="31">
        <v>406.5</v>
      </c>
      <c r="E15" s="31">
        <v>65</v>
      </c>
      <c r="F15" s="31">
        <v>25</v>
      </c>
      <c r="G15" s="32">
        <f>E15/$J$4</f>
        <v>2.096774193548387</v>
      </c>
      <c r="H15" s="31">
        <f>K15/G15-F15</f>
        <v>362.73846153846154</v>
      </c>
      <c r="I15" s="32">
        <v>0.15989999999999999</v>
      </c>
      <c r="J15" s="33">
        <f>F15*E15/$J$4</f>
        <v>52.41935483870968</v>
      </c>
      <c r="K15" s="33">
        <v>813</v>
      </c>
      <c r="L15" s="33">
        <f t="shared" si="3"/>
        <v>760.58064516129036</v>
      </c>
      <c r="M15" s="34">
        <f>214.02*L15</f>
        <v>162779.46967741937</v>
      </c>
      <c r="N15" s="35"/>
      <c r="O15" s="36">
        <v>756</v>
      </c>
      <c r="P15" s="36"/>
      <c r="Q15" s="36">
        <f t="shared" si="4"/>
        <v>813</v>
      </c>
      <c r="R15" s="31">
        <f>Q15/G15-F15</f>
        <v>362.73846153846154</v>
      </c>
      <c r="S15" s="31">
        <f t="shared" si="2"/>
        <v>760.58064516129036</v>
      </c>
    </row>
    <row r="16" spans="1:19" s="5" customFormat="1" ht="24.95" customHeight="1" x14ac:dyDescent="0.2">
      <c r="A16" s="24"/>
      <c r="B16" s="39" t="s">
        <v>44</v>
      </c>
      <c r="C16" s="30">
        <v>2322</v>
      </c>
      <c r="D16" s="40"/>
      <c r="E16" s="40"/>
      <c r="F16" s="40"/>
      <c r="G16" s="41"/>
      <c r="H16" s="41"/>
      <c r="I16" s="42"/>
      <c r="J16" s="43"/>
      <c r="K16" s="43"/>
      <c r="L16" s="43"/>
      <c r="M16" s="44"/>
      <c r="O16" s="1"/>
    </row>
    <row r="17" spans="1:19" s="5" customFormat="1" ht="24.95" customHeight="1" outlineLevel="1" x14ac:dyDescent="0.2">
      <c r="A17" s="28">
        <v>59562</v>
      </c>
      <c r="B17" s="29" t="s">
        <v>45</v>
      </c>
      <c r="C17" s="30">
        <v>2322</v>
      </c>
      <c r="D17" s="31">
        <v>99.5</v>
      </c>
      <c r="E17" s="31">
        <v>11</v>
      </c>
      <c r="F17" s="31">
        <v>25</v>
      </c>
      <c r="G17" s="32">
        <f>E17/$J$4</f>
        <v>0.35483870967741937</v>
      </c>
      <c r="H17" s="31">
        <f>K17/G17-F17</f>
        <v>535.81818181818176</v>
      </c>
      <c r="I17" s="32">
        <v>0.11055</v>
      </c>
      <c r="J17" s="33">
        <f>F17*E17/$J$4</f>
        <v>8.870967741935484</v>
      </c>
      <c r="K17" s="33">
        <v>199</v>
      </c>
      <c r="L17" s="33">
        <f>K17-J17</f>
        <v>190.12903225806451</v>
      </c>
      <c r="M17" s="34">
        <f>151.93*L17</f>
        <v>28886.303870967742</v>
      </c>
      <c r="N17" s="35"/>
      <c r="O17" s="36">
        <v>756</v>
      </c>
      <c r="P17" s="36"/>
      <c r="Q17" s="36">
        <f>K17+P17</f>
        <v>199</v>
      </c>
      <c r="R17" s="31">
        <f>Q17/G17-F17</f>
        <v>535.81818181818176</v>
      </c>
      <c r="S17" s="31">
        <f t="shared" si="2"/>
        <v>190.12903225806451</v>
      </c>
    </row>
    <row r="18" spans="1:19" ht="18" customHeight="1" x14ac:dyDescent="0.2">
      <c r="B18" s="45" t="s">
        <v>46</v>
      </c>
      <c r="C18" s="46">
        <f>SUM(C9:C17)</f>
        <v>540509.53999999992</v>
      </c>
      <c r="L18" s="47"/>
      <c r="M18" s="48">
        <f>SUM(M10:M17)</f>
        <v>600933.92096774199</v>
      </c>
    </row>
    <row r="19" spans="1:19" ht="18" customHeight="1" x14ac:dyDescent="0.2">
      <c r="A19" s="5"/>
      <c r="B19" s="2"/>
      <c r="D19" s="50" t="s">
        <v>47</v>
      </c>
      <c r="E19" s="50" t="s">
        <v>48</v>
      </c>
      <c r="K19" s="50" t="s">
        <v>49</v>
      </c>
    </row>
    <row r="20" spans="1:19" ht="18" customHeight="1" x14ac:dyDescent="0.2">
      <c r="B20" s="53" t="s">
        <v>50</v>
      </c>
      <c r="C20" s="53"/>
      <c r="D20" s="51"/>
      <c r="E20" s="51"/>
      <c r="K20" s="51"/>
    </row>
    <row r="21" spans="1:19" ht="24.95" customHeight="1" x14ac:dyDescent="0.2">
      <c r="B21" s="53"/>
      <c r="C21" s="53"/>
      <c r="D21" s="51"/>
      <c r="E21" s="52"/>
      <c r="K21" s="51"/>
    </row>
    <row r="22" spans="1:19" ht="24.95" customHeight="1" x14ac:dyDescent="0.2">
      <c r="D22" s="51"/>
      <c r="E22" s="49"/>
      <c r="K22" s="51"/>
    </row>
    <row r="23" spans="1:19" ht="24.95" customHeight="1" x14ac:dyDescent="0.2">
      <c r="D23" s="52"/>
      <c r="E23" s="49"/>
      <c r="K23" s="52"/>
    </row>
  </sheetData>
  <mergeCells count="7">
    <mergeCell ref="K19:K23"/>
    <mergeCell ref="B20:C21"/>
    <mergeCell ref="B1:C1"/>
    <mergeCell ref="B2:C2"/>
    <mergeCell ref="B3:D3"/>
    <mergeCell ref="D19:D23"/>
    <mergeCell ref="E19:E21"/>
  </mergeCells>
  <pageMargins left="0.74803149606299213" right="0.74803149606299213" top="0.98425196850393704" bottom="0.98425196850393704" header="0.51181102362204722" footer="0.51181102362204722"/>
  <pageSetup paperSize="9" scale="61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 (4)</vt:lpstr>
    </vt:vector>
  </TitlesOfParts>
  <Company>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Набока Александр</dc:creator>
  <cp:lastModifiedBy>Пронин Артем</cp:lastModifiedBy>
  <dcterms:created xsi:type="dcterms:W3CDTF">2015-04-09T08:16:55Z</dcterms:created>
  <dcterms:modified xsi:type="dcterms:W3CDTF">2015-04-13T03:48:23Z</dcterms:modified>
</cp:coreProperties>
</file>