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7980"/>
  </bookViews>
  <sheets>
    <sheet name="Отчет январь" sheetId="1" r:id="rId1"/>
  </sheets>
  <calcPr calcId="152511"/>
</workbook>
</file>

<file path=xl/calcChain.xml><?xml version="1.0" encoding="utf-8"?>
<calcChain xmlns="http://schemas.openxmlformats.org/spreadsheetml/2006/main">
  <c r="F32" i="1" l="1"/>
  <c r="G13" i="1" l="1"/>
  <c r="E6" i="1"/>
  <c r="E5" i="1" s="1"/>
  <c r="F52" i="1"/>
  <c r="G62" i="1" l="1"/>
  <c r="G63" i="1"/>
  <c r="G64" i="1"/>
  <c r="G53" i="1" l="1"/>
  <c r="G54" i="1"/>
  <c r="C67" i="1"/>
  <c r="G67" i="1"/>
  <c r="G30" i="1"/>
  <c r="C18" i="1"/>
  <c r="G18" i="1" s="1"/>
  <c r="G83" i="1"/>
  <c r="G82" i="1"/>
  <c r="G65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61" i="1"/>
  <c r="G33" i="1"/>
  <c r="G34" i="1"/>
  <c r="G35" i="1"/>
  <c r="G37" i="1"/>
  <c r="G39" i="1"/>
  <c r="G40" i="1"/>
  <c r="G41" i="1"/>
  <c r="G42" i="1"/>
  <c r="G43" i="1"/>
  <c r="G44" i="1"/>
  <c r="G46" i="1"/>
  <c r="G47" i="1"/>
  <c r="G48" i="1"/>
  <c r="G50" i="1"/>
  <c r="G55" i="1"/>
  <c r="G56" i="1"/>
  <c r="G57" i="1"/>
  <c r="G58" i="1"/>
  <c r="G59" i="1"/>
  <c r="G19" i="1"/>
  <c r="G21" i="1"/>
  <c r="G22" i="1"/>
  <c r="G23" i="1"/>
  <c r="G24" i="1"/>
  <c r="G25" i="1"/>
  <c r="G26" i="1"/>
  <c r="G27" i="1"/>
  <c r="G28" i="1"/>
  <c r="G17" i="1"/>
  <c r="G9" i="1"/>
  <c r="G10" i="1"/>
  <c r="G7" i="1"/>
  <c r="F87" i="1"/>
  <c r="C87" i="1"/>
  <c r="C20" i="1"/>
  <c r="G20" i="1" s="1"/>
  <c r="G31" i="1"/>
  <c r="G32" i="1"/>
  <c r="G52" i="1"/>
  <c r="F85" i="1"/>
  <c r="D85" i="1"/>
  <c r="E85" i="1"/>
  <c r="D81" i="1"/>
  <c r="E81" i="1"/>
  <c r="F81" i="1"/>
  <c r="E60" i="1"/>
  <c r="E29" i="1"/>
  <c r="E16" i="1"/>
  <c r="F16" i="1"/>
  <c r="F38" i="1"/>
  <c r="F29" i="1" s="1"/>
  <c r="F45" i="1"/>
  <c r="F66" i="1"/>
  <c r="F60" i="1" s="1"/>
  <c r="F12" i="1"/>
  <c r="F6" i="1" s="1"/>
  <c r="F5" i="1" s="1"/>
  <c r="C14" i="1"/>
  <c r="G14" i="1" s="1"/>
  <c r="C36" i="1"/>
  <c r="G36" i="1" s="1"/>
  <c r="C60" i="1"/>
  <c r="D75" i="1"/>
  <c r="D67" i="1"/>
  <c r="D65" i="1"/>
  <c r="D61" i="1"/>
  <c r="D42" i="1"/>
  <c r="D33" i="1"/>
  <c r="D30" i="1"/>
  <c r="C84" i="1"/>
  <c r="G84" i="1" s="1"/>
  <c r="C8" i="1"/>
  <c r="C85" i="1"/>
  <c r="D29" i="1" l="1"/>
  <c r="G66" i="1"/>
  <c r="D60" i="1"/>
  <c r="G85" i="1"/>
  <c r="C81" i="1"/>
  <c r="G81" i="1" s="1"/>
  <c r="G38" i="1"/>
  <c r="C6" i="1"/>
  <c r="C16" i="1"/>
  <c r="G60" i="1"/>
  <c r="G45" i="1"/>
  <c r="G16" i="1"/>
  <c r="G8" i="1"/>
  <c r="G12" i="1"/>
  <c r="C29" i="1"/>
  <c r="E15" i="1"/>
  <c r="F15" i="1"/>
  <c r="F86" i="1" s="1"/>
  <c r="D10" i="1"/>
  <c r="G6" i="1" l="1"/>
  <c r="C5" i="1"/>
  <c r="G5" i="1" s="1"/>
  <c r="C15" i="1"/>
  <c r="C86" i="1" s="1"/>
  <c r="G29" i="1"/>
  <c r="D23" i="1"/>
  <c r="D21" i="1"/>
  <c r="D18" i="1"/>
  <c r="D17" i="1"/>
  <c r="D16" i="1" l="1"/>
  <c r="G15" i="1"/>
  <c r="D9" i="1"/>
  <c r="D6" i="1" s="1"/>
  <c r="D5" i="1" s="1"/>
  <c r="D15" i="1"/>
  <c r="G86" i="1" l="1"/>
</calcChain>
</file>

<file path=xl/sharedStrings.xml><?xml version="1.0" encoding="utf-8"?>
<sst xmlns="http://schemas.openxmlformats.org/spreadsheetml/2006/main" count="105" uniqueCount="79">
  <si>
    <t>№п.п.</t>
  </si>
  <si>
    <t>Статья доходов и расходов</t>
  </si>
  <si>
    <t>Примечание</t>
  </si>
  <si>
    <t>1.1.</t>
  </si>
  <si>
    <t>1.2.</t>
  </si>
  <si>
    <t>Вода питьевая Нестле</t>
  </si>
  <si>
    <t>ЗП</t>
  </si>
  <si>
    <t>Отчисления в ПФР, ФСС, ФОМС</t>
  </si>
  <si>
    <t>Электроэнергия</t>
  </si>
  <si>
    <t>Диз.топливо и прочие ГСМ</t>
  </si>
  <si>
    <t>Аренда помещения</t>
  </si>
  <si>
    <t>РКО</t>
  </si>
  <si>
    <t>мтс</t>
  </si>
  <si>
    <t>нестле</t>
  </si>
  <si>
    <t>Обслуживание лифта</t>
  </si>
  <si>
    <t>Транспортный налог</t>
  </si>
  <si>
    <t>Сумма с ндс</t>
  </si>
  <si>
    <t>РКО (Комиссия банка)</t>
  </si>
  <si>
    <t>Кирилл</t>
  </si>
  <si>
    <t>Итого</t>
  </si>
  <si>
    <t>Расходы на отопление</t>
  </si>
  <si>
    <t>Расходы на электроэнергию</t>
  </si>
  <si>
    <t>Расходы на охрану</t>
  </si>
  <si>
    <t>Услуги связи, интернета</t>
  </si>
  <si>
    <t>Канцтовары</t>
  </si>
  <si>
    <t>Оргтехника, комплектуюш.</t>
  </si>
  <si>
    <t>Уборка и обслуживание территории</t>
  </si>
  <si>
    <t>Прочие расходы</t>
  </si>
  <si>
    <t>Расходные материалы, запчасти для ремонта</t>
  </si>
  <si>
    <t>Налог на имущество</t>
  </si>
  <si>
    <t>Р.сч</t>
  </si>
  <si>
    <t>Касса</t>
  </si>
  <si>
    <t>Остаток денежных средств на начало отчетного периода</t>
  </si>
  <si>
    <t>Остаток денежных средств на конец отчетного периода</t>
  </si>
  <si>
    <t>Поступление от арендаторов за аренду складов, офисных помещений</t>
  </si>
  <si>
    <t>Поступление от арендаторов за аренду парковочных мест</t>
  </si>
  <si>
    <t>Поступление от арендаторов за коммунальные услуги</t>
  </si>
  <si>
    <t>Поступление от арендаторов за аренду строительной и складской техники</t>
  </si>
  <si>
    <t>Прочий расход денежных средств</t>
  </si>
  <si>
    <t>Комиссия банков за расчетно-кассовое обслуживание</t>
  </si>
  <si>
    <t>Расход денежных средств Эксплуатация</t>
  </si>
  <si>
    <t>Расход денежных средств Строительство</t>
  </si>
  <si>
    <t>Взносы СРО</t>
  </si>
  <si>
    <t>Аренда строительной техники</t>
  </si>
  <si>
    <t>Лабораторные испытания, экспертиза</t>
  </si>
  <si>
    <t>Строительные материалы, строительный инвентарь</t>
  </si>
  <si>
    <t>НДФЛ</t>
  </si>
  <si>
    <t>Вывоз мусора</t>
  </si>
  <si>
    <t>Канцтовары, расходные материалы к оргтехнике</t>
  </si>
  <si>
    <t>Материалы, запчасти для ремонта</t>
  </si>
  <si>
    <t>Обучение и повышение квалификации</t>
  </si>
  <si>
    <t>Программное обеспечение</t>
  </si>
  <si>
    <t>Расходы по страхованию</t>
  </si>
  <si>
    <t>Налоги (Налог на прибыль, НДС)</t>
  </si>
  <si>
    <t>Расход по всем видам деятельности</t>
  </si>
  <si>
    <t>Прочие поступления</t>
  </si>
  <si>
    <t>Рекламма</t>
  </si>
  <si>
    <t>Выдача под отчет</t>
  </si>
  <si>
    <t>Судебные расходы</t>
  </si>
  <si>
    <t>Перевод безналичных ден.средств в наличные ден. средства</t>
  </si>
  <si>
    <t>Журналы, удостоверения</t>
  </si>
  <si>
    <t>Возврат от поставщика</t>
  </si>
  <si>
    <t>Транспортные расходы</t>
  </si>
  <si>
    <t>Почтовые расходы</t>
  </si>
  <si>
    <t>Поступление денежных средств (ЭКСПЛУАТАЦИЯ)</t>
  </si>
  <si>
    <t>Поступление денежных средств, в т.ч.</t>
  </si>
  <si>
    <t>Поступление денежных средств (СТРОИТЕЛЬСТВО)</t>
  </si>
  <si>
    <t>1.1.1.</t>
  </si>
  <si>
    <t>1.1.2.</t>
  </si>
  <si>
    <t>1.1.3.</t>
  </si>
  <si>
    <t>1.1.4.</t>
  </si>
  <si>
    <t>1.1.5.</t>
  </si>
  <si>
    <t>1.1.6.</t>
  </si>
  <si>
    <t>ООО "Стройка"</t>
  </si>
  <si>
    <t>Расход денежных средств Подразделение</t>
  </si>
  <si>
    <t>Налог на землю1</t>
  </si>
  <si>
    <t>Налог на землю2</t>
  </si>
  <si>
    <t>Налог на землю3</t>
  </si>
  <si>
    <t>Отчет о движении денежных средств за январь 2010 г., 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</si>
</sst>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u/>
      <sz val="11"/>
      <color theme="1"/>
      <name val="Calibri"/>
      <family val="2"/>
      <charset val="204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3" fontId="2" fillId="0" borderId="0" xfId="0" applyNumberFormat="1" applyFont="1" applyAlignment="1">
      <alignment horizontal="left" vertical="center"/>
    </xf>
    <xf numFmtId="3" fontId="0" fillId="0" borderId="0" xfId="0" applyNumberFormat="1" applyAlignment="1">
      <alignment horizontal="center" vertical="center"/>
    </xf>
    <xf numFmtId="0" fontId="0" fillId="0" borderId="5" xfId="0" applyFill="1" applyBorder="1" applyAlignment="1">
      <alignment horizontal="left" vertical="center" wrapText="1"/>
    </xf>
    <xf numFmtId="0" fontId="0" fillId="0" borderId="4" xfId="0" applyFill="1" applyBorder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3" fontId="0" fillId="0" borderId="5" xfId="0" applyNumberFormat="1" applyFill="1" applyBorder="1" applyAlignment="1">
      <alignment horizontal="center" vertical="center"/>
    </xf>
    <xf numFmtId="3" fontId="0" fillId="0" borderId="6" xfId="0" applyNumberFormat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 wrapText="1"/>
    </xf>
    <xf numFmtId="3" fontId="3" fillId="2" borderId="2" xfId="0" applyNumberFormat="1" applyFont="1" applyFill="1" applyBorder="1" applyAlignment="1">
      <alignment horizontal="center" vertical="center"/>
    </xf>
    <xf numFmtId="3" fontId="3" fillId="2" borderId="3" xfId="0" applyNumberFormat="1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left" vertical="center" wrapText="1"/>
    </xf>
    <xf numFmtId="3" fontId="1" fillId="2" borderId="5" xfId="0" applyNumberFormat="1" applyFont="1" applyFill="1" applyBorder="1" applyAlignment="1">
      <alignment horizontal="center" vertical="center"/>
    </xf>
    <xf numFmtId="3" fontId="1" fillId="2" borderId="6" xfId="0" applyNumberFormat="1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left" vertical="center" wrapText="1"/>
    </xf>
    <xf numFmtId="3" fontId="1" fillId="2" borderId="8" xfId="0" applyNumberFormat="1" applyFont="1" applyFill="1" applyBorder="1" applyAlignment="1">
      <alignment horizontal="center" vertical="center"/>
    </xf>
    <xf numFmtId="3" fontId="1" fillId="2" borderId="9" xfId="0" applyNumberFormat="1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7"/>
  <sheetViews>
    <sheetView tabSelected="1" zoomScaleNormal="100" workbookViewId="0">
      <selection activeCell="A3" sqref="A3"/>
    </sheetView>
  </sheetViews>
  <sheetFormatPr defaultRowHeight="15" x14ac:dyDescent="0.25"/>
  <cols>
    <col min="1" max="1" width="10.140625" style="2" bestFit="1" customWidth="1"/>
    <col min="2" max="2" width="61.28515625" style="11" customWidth="1"/>
    <col min="3" max="3" width="22.7109375" style="5" customWidth="1"/>
    <col min="4" max="4" width="12.42578125" style="5" hidden="1" customWidth="1"/>
    <col min="5" max="5" width="24.5703125" style="5" hidden="1" customWidth="1"/>
    <col min="6" max="6" width="22.28515625" style="5" customWidth="1"/>
    <col min="7" max="7" width="22.5703125" style="5" customWidth="1"/>
    <col min="8" max="16384" width="9.140625" style="2"/>
  </cols>
  <sheetData>
    <row r="1" spans="1:7" s="1" customFormat="1" x14ac:dyDescent="0.25">
      <c r="A1" s="25" t="s">
        <v>73</v>
      </c>
      <c r="B1" s="25"/>
      <c r="C1" s="4"/>
      <c r="D1" s="8"/>
      <c r="E1" s="8"/>
      <c r="F1" s="8"/>
      <c r="G1" s="8"/>
    </row>
    <row r="2" spans="1:7" s="1" customFormat="1" x14ac:dyDescent="0.25">
      <c r="A2" s="25" t="s">
        <v>78</v>
      </c>
      <c r="B2" s="25"/>
      <c r="C2" s="4"/>
      <c r="D2" s="8"/>
      <c r="E2" s="8"/>
      <c r="F2" s="8"/>
      <c r="G2" s="8"/>
    </row>
    <row r="3" spans="1:7" ht="15.75" thickBot="1" x14ac:dyDescent="0.3"/>
    <row r="4" spans="1:7" x14ac:dyDescent="0.25">
      <c r="A4" s="12" t="s">
        <v>0</v>
      </c>
      <c r="B4" s="13" t="s">
        <v>1</v>
      </c>
      <c r="C4" s="14" t="s">
        <v>30</v>
      </c>
      <c r="D4" s="14" t="s">
        <v>16</v>
      </c>
      <c r="E4" s="14" t="s">
        <v>2</v>
      </c>
      <c r="F4" s="14" t="s">
        <v>31</v>
      </c>
      <c r="G4" s="15" t="s">
        <v>19</v>
      </c>
    </row>
    <row r="5" spans="1:7" s="3" customFormat="1" x14ac:dyDescent="0.25">
      <c r="A5" s="16">
        <v>1</v>
      </c>
      <c r="B5" s="17" t="s">
        <v>65</v>
      </c>
      <c r="C5" s="18">
        <f>C6+C13</f>
        <v>4931479.26</v>
      </c>
      <c r="D5" s="18">
        <f>D6+D13</f>
        <v>4118575.4000000004</v>
      </c>
      <c r="E5" s="18">
        <f>E6+E13</f>
        <v>0</v>
      </c>
      <c r="F5" s="18">
        <f>F6+F13</f>
        <v>19400</v>
      </c>
      <c r="G5" s="19">
        <f>C5+F5</f>
        <v>4950879.26</v>
      </c>
    </row>
    <row r="6" spans="1:7" s="3" customFormat="1" x14ac:dyDescent="0.25">
      <c r="A6" s="16" t="s">
        <v>3</v>
      </c>
      <c r="B6" s="17" t="s">
        <v>64</v>
      </c>
      <c r="C6" s="18">
        <f>SUM(C7:C12)</f>
        <v>4931479.26</v>
      </c>
      <c r="D6" s="18">
        <f>SUM(D7:D12)</f>
        <v>4118575.4000000004</v>
      </c>
      <c r="E6" s="18">
        <f>SUM(E7:E12)</f>
        <v>0</v>
      </c>
      <c r="F6" s="18">
        <f>SUM(F7:F12)</f>
        <v>19400</v>
      </c>
      <c r="G6" s="19">
        <f>C6+F6</f>
        <v>4950879.26</v>
      </c>
    </row>
    <row r="7" spans="1:7" ht="30" x14ac:dyDescent="0.25">
      <c r="A7" s="7" t="s">
        <v>67</v>
      </c>
      <c r="B7" s="6" t="s">
        <v>34</v>
      </c>
      <c r="C7" s="9">
        <v>4431650.76</v>
      </c>
      <c r="D7" s="9">
        <v>3368772.72</v>
      </c>
      <c r="E7" s="9"/>
      <c r="F7" s="9"/>
      <c r="G7" s="10">
        <f>C7+F7</f>
        <v>4431650.76</v>
      </c>
    </row>
    <row r="8" spans="1:7" x14ac:dyDescent="0.25">
      <c r="A8" s="7" t="s">
        <v>68</v>
      </c>
      <c r="B8" s="6" t="s">
        <v>35</v>
      </c>
      <c r="C8" s="9">
        <f>259565.01</f>
        <v>259565.01</v>
      </c>
      <c r="D8" s="9">
        <v>157792.5</v>
      </c>
      <c r="E8" s="9"/>
      <c r="F8" s="9"/>
      <c r="G8" s="10">
        <f t="shared" ref="G8:G12" si="0">C8+F8</f>
        <v>259565.01</v>
      </c>
    </row>
    <row r="9" spans="1:7" ht="30" x14ac:dyDescent="0.25">
      <c r="A9" s="7" t="s">
        <v>69</v>
      </c>
      <c r="B9" s="6" t="s">
        <v>37</v>
      </c>
      <c r="C9" s="9">
        <v>0</v>
      </c>
      <c r="D9" s="9">
        <f>235956.34+120053.84</f>
        <v>356010.18</v>
      </c>
      <c r="E9" s="9"/>
      <c r="F9" s="9"/>
      <c r="G9" s="10">
        <f t="shared" si="0"/>
        <v>0</v>
      </c>
    </row>
    <row r="10" spans="1:7" x14ac:dyDescent="0.25">
      <c r="A10" s="7" t="s">
        <v>70</v>
      </c>
      <c r="B10" s="6" t="s">
        <v>36</v>
      </c>
      <c r="C10" s="9">
        <v>240263.49</v>
      </c>
      <c r="D10" s="9">
        <f>210000+26000</f>
        <v>236000</v>
      </c>
      <c r="E10" s="9"/>
      <c r="F10" s="9"/>
      <c r="G10" s="10">
        <f t="shared" si="0"/>
        <v>240263.49</v>
      </c>
    </row>
    <row r="11" spans="1:7" x14ac:dyDescent="0.25">
      <c r="A11" s="7" t="s">
        <v>71</v>
      </c>
      <c r="B11" s="6" t="s">
        <v>61</v>
      </c>
      <c r="C11" s="9"/>
      <c r="D11" s="9"/>
      <c r="E11" s="9"/>
      <c r="F11" s="9"/>
      <c r="G11" s="10"/>
    </row>
    <row r="12" spans="1:7" x14ac:dyDescent="0.25">
      <c r="A12" s="7" t="s">
        <v>72</v>
      </c>
      <c r="B12" s="6" t="s">
        <v>55</v>
      </c>
      <c r="C12" s="9">
        <v>0</v>
      </c>
      <c r="D12" s="9"/>
      <c r="E12" s="9"/>
      <c r="F12" s="9">
        <f>18000+1400</f>
        <v>19400</v>
      </c>
      <c r="G12" s="10">
        <f t="shared" si="0"/>
        <v>19400</v>
      </c>
    </row>
    <row r="13" spans="1:7" s="3" customFormat="1" x14ac:dyDescent="0.25">
      <c r="A13" s="16" t="s">
        <v>4</v>
      </c>
      <c r="B13" s="17" t="s">
        <v>66</v>
      </c>
      <c r="C13" s="18">
        <v>0</v>
      </c>
      <c r="D13" s="18"/>
      <c r="E13" s="18"/>
      <c r="F13" s="18">
        <v>0</v>
      </c>
      <c r="G13" s="19">
        <f>C13+F13</f>
        <v>0</v>
      </c>
    </row>
    <row r="14" spans="1:7" s="3" customFormat="1" x14ac:dyDescent="0.25">
      <c r="A14" s="16">
        <v>2</v>
      </c>
      <c r="B14" s="17" t="s">
        <v>59</v>
      </c>
      <c r="C14" s="18">
        <f>1200000-2021938.48</f>
        <v>-821938.48</v>
      </c>
      <c r="D14" s="18"/>
      <c r="E14" s="18"/>
      <c r="F14" s="18"/>
      <c r="G14" s="19">
        <f>C14+F14</f>
        <v>-821938.48</v>
      </c>
    </row>
    <row r="15" spans="1:7" s="3" customFormat="1" x14ac:dyDescent="0.25">
      <c r="A15" s="16">
        <v>3</v>
      </c>
      <c r="B15" s="17" t="s">
        <v>54</v>
      </c>
      <c r="C15" s="18">
        <f>C16+C29+C60+C81</f>
        <v>2288774.9699999997</v>
      </c>
      <c r="D15" s="18">
        <f t="shared" ref="D15:F15" si="1">D16+D29+D60+D81</f>
        <v>11309256.322703861</v>
      </c>
      <c r="E15" s="18">
        <f t="shared" si="1"/>
        <v>0</v>
      </c>
      <c r="F15" s="18">
        <f t="shared" si="1"/>
        <v>580459</v>
      </c>
      <c r="G15" s="19">
        <f>C15+F15</f>
        <v>2869233.9699999997</v>
      </c>
    </row>
    <row r="16" spans="1:7" s="3" customFormat="1" x14ac:dyDescent="0.25">
      <c r="A16" s="16">
        <v>4</v>
      </c>
      <c r="B16" s="17" t="s">
        <v>74</v>
      </c>
      <c r="C16" s="18">
        <f>SUM(C17:C28)</f>
        <v>80190.73000000001</v>
      </c>
      <c r="D16" s="18">
        <f t="shared" ref="D16:F16" si="2">SUM(D17:D28)</f>
        <v>3829753.560901287</v>
      </c>
      <c r="E16" s="18">
        <f t="shared" si="2"/>
        <v>0</v>
      </c>
      <c r="F16" s="18">
        <f t="shared" si="2"/>
        <v>28000</v>
      </c>
      <c r="G16" s="19">
        <f>C16+F16</f>
        <v>108190.73000000001</v>
      </c>
    </row>
    <row r="17" spans="1:7" x14ac:dyDescent="0.25">
      <c r="A17" s="7"/>
      <c r="B17" s="6" t="s">
        <v>8</v>
      </c>
      <c r="C17" s="9">
        <v>34529.75</v>
      </c>
      <c r="D17" s="9">
        <f>213750+246751.2+552148.3-51525</f>
        <v>961124.5</v>
      </c>
      <c r="E17" s="9"/>
      <c r="F17" s="9"/>
      <c r="G17" s="10">
        <f>C17+F17</f>
        <v>34529.75</v>
      </c>
    </row>
    <row r="18" spans="1:7" x14ac:dyDescent="0.25">
      <c r="A18" s="7"/>
      <c r="B18" s="6" t="s">
        <v>7</v>
      </c>
      <c r="C18" s="9">
        <f>15457.5+103.05</f>
        <v>15560.55</v>
      </c>
      <c r="D18" s="9">
        <f>64552.5+161587.31+75610.66-15457.51</f>
        <v>286292.95999999996</v>
      </c>
      <c r="E18" s="9"/>
      <c r="F18" s="9"/>
      <c r="G18" s="10">
        <f t="shared" ref="G18:G28" si="3">C18+F18</f>
        <v>15560.55</v>
      </c>
    </row>
    <row r="19" spans="1:7" x14ac:dyDescent="0.25">
      <c r="A19" s="7"/>
      <c r="B19" s="6" t="s">
        <v>46</v>
      </c>
      <c r="C19" s="9">
        <v>6699</v>
      </c>
      <c r="D19" s="9"/>
      <c r="E19" s="9"/>
      <c r="F19" s="9"/>
      <c r="G19" s="10">
        <f t="shared" si="3"/>
        <v>6699</v>
      </c>
    </row>
    <row r="20" spans="1:7" x14ac:dyDescent="0.25">
      <c r="A20" s="7"/>
      <c r="B20" s="6" t="s">
        <v>6</v>
      </c>
      <c r="C20" s="9">
        <f>4255+2978+2978+2969.5+2923+2960</f>
        <v>19063.5</v>
      </c>
      <c r="D20" s="9">
        <v>2390712</v>
      </c>
      <c r="E20" s="9"/>
      <c r="F20" s="9"/>
      <c r="G20" s="10">
        <f t="shared" si="3"/>
        <v>19063.5</v>
      </c>
    </row>
    <row r="21" spans="1:7" x14ac:dyDescent="0.25">
      <c r="A21" s="7"/>
      <c r="B21" s="6" t="s">
        <v>11</v>
      </c>
      <c r="C21" s="9"/>
      <c r="D21" s="9">
        <f>D20*100/93.2-D20</f>
        <v>174429.63090128731</v>
      </c>
      <c r="E21" s="9"/>
      <c r="F21" s="9"/>
      <c r="G21" s="10">
        <f t="shared" si="3"/>
        <v>0</v>
      </c>
    </row>
    <row r="22" spans="1:7" x14ac:dyDescent="0.25">
      <c r="A22" s="7"/>
      <c r="B22" s="6" t="s">
        <v>57</v>
      </c>
      <c r="C22" s="9"/>
      <c r="D22" s="9"/>
      <c r="E22" s="9"/>
      <c r="F22" s="9">
        <v>28000</v>
      </c>
      <c r="G22" s="10">
        <f t="shared" si="3"/>
        <v>28000</v>
      </c>
    </row>
    <row r="23" spans="1:7" x14ac:dyDescent="0.25">
      <c r="A23" s="7"/>
      <c r="B23" s="6" t="s">
        <v>23</v>
      </c>
      <c r="C23" s="9">
        <v>4337.93</v>
      </c>
      <c r="D23" s="9">
        <f>6486.3+6580.5+1500</f>
        <v>14566.8</v>
      </c>
      <c r="E23" s="9" t="s">
        <v>12</v>
      </c>
      <c r="F23" s="9"/>
      <c r="G23" s="10">
        <f t="shared" si="3"/>
        <v>4337.93</v>
      </c>
    </row>
    <row r="24" spans="1:7" x14ac:dyDescent="0.25">
      <c r="A24" s="7"/>
      <c r="B24" s="6" t="s">
        <v>24</v>
      </c>
      <c r="C24" s="9"/>
      <c r="D24" s="9"/>
      <c r="E24" s="9"/>
      <c r="F24" s="9"/>
      <c r="G24" s="10">
        <f t="shared" si="3"/>
        <v>0</v>
      </c>
    </row>
    <row r="25" spans="1:7" x14ac:dyDescent="0.25">
      <c r="A25" s="7"/>
      <c r="B25" s="6" t="s">
        <v>27</v>
      </c>
      <c r="C25" s="9"/>
      <c r="D25" s="9"/>
      <c r="E25" s="9" t="s">
        <v>18</v>
      </c>
      <c r="F25" s="9"/>
      <c r="G25" s="10">
        <f t="shared" si="3"/>
        <v>0</v>
      </c>
    </row>
    <row r="26" spans="1:7" x14ac:dyDescent="0.25">
      <c r="A26" s="7"/>
      <c r="B26" s="6" t="s">
        <v>22</v>
      </c>
      <c r="C26" s="9"/>
      <c r="D26" s="9"/>
      <c r="E26" s="9"/>
      <c r="F26" s="9"/>
      <c r="G26" s="10">
        <f t="shared" si="3"/>
        <v>0</v>
      </c>
    </row>
    <row r="27" spans="1:7" x14ac:dyDescent="0.25">
      <c r="A27" s="7"/>
      <c r="B27" s="6" t="s">
        <v>29</v>
      </c>
      <c r="C27" s="9"/>
      <c r="D27" s="9"/>
      <c r="E27" s="9"/>
      <c r="F27" s="9"/>
      <c r="G27" s="10">
        <f t="shared" si="3"/>
        <v>0</v>
      </c>
    </row>
    <row r="28" spans="1:7" x14ac:dyDescent="0.25">
      <c r="A28" s="7"/>
      <c r="B28" s="6" t="s">
        <v>15</v>
      </c>
      <c r="C28" s="9"/>
      <c r="D28" s="9">
        <v>2627.67</v>
      </c>
      <c r="E28" s="9"/>
      <c r="F28" s="9"/>
      <c r="G28" s="10">
        <f t="shared" si="3"/>
        <v>0</v>
      </c>
    </row>
    <row r="29" spans="1:7" s="3" customFormat="1" x14ac:dyDescent="0.25">
      <c r="A29" s="16">
        <v>5</v>
      </c>
      <c r="B29" s="17" t="s">
        <v>40</v>
      </c>
      <c r="C29" s="18">
        <f>SUM(C30:C59)</f>
        <v>1718771.0899999996</v>
      </c>
      <c r="D29" s="18">
        <f>SUM(D30:D59)</f>
        <v>3234545.3209012868</v>
      </c>
      <c r="E29" s="18">
        <f>SUM(E30:E59)</f>
        <v>0</v>
      </c>
      <c r="F29" s="18">
        <f>SUM(F30:F59)</f>
        <v>424089</v>
      </c>
      <c r="G29" s="19">
        <f>C29+F29</f>
        <v>2142860.09</v>
      </c>
    </row>
    <row r="30" spans="1:7" x14ac:dyDescent="0.25">
      <c r="A30" s="7"/>
      <c r="B30" s="6" t="s">
        <v>7</v>
      </c>
      <c r="C30" s="9">
        <v>190174.07999999999</v>
      </c>
      <c r="D30" s="9">
        <f>64552.5+161587.31+75610.66-15457.51</f>
        <v>286292.95999999996</v>
      </c>
      <c r="E30" s="9"/>
      <c r="F30" s="9"/>
      <c r="G30" s="10">
        <f>C30+F30</f>
        <v>190174.07999999999</v>
      </c>
    </row>
    <row r="31" spans="1:7" x14ac:dyDescent="0.25">
      <c r="A31" s="7"/>
      <c r="B31" s="6" t="s">
        <v>46</v>
      </c>
      <c r="C31" s="9">
        <v>94390</v>
      </c>
      <c r="D31" s="9"/>
      <c r="E31" s="9"/>
      <c r="F31" s="9"/>
      <c r="G31" s="10">
        <f t="shared" ref="G31:G59" si="4">C31+F31</f>
        <v>94390</v>
      </c>
    </row>
    <row r="32" spans="1:7" x14ac:dyDescent="0.25">
      <c r="A32" s="7"/>
      <c r="B32" s="6" t="s">
        <v>6</v>
      </c>
      <c r="C32" s="9">
        <v>343287.3</v>
      </c>
      <c r="D32" s="9">
        <v>2390712</v>
      </c>
      <c r="E32" s="9"/>
      <c r="F32" s="9">
        <f>10000+342870-2870</f>
        <v>350000</v>
      </c>
      <c r="G32" s="10">
        <f t="shared" si="4"/>
        <v>693287.3</v>
      </c>
    </row>
    <row r="33" spans="1:7" x14ac:dyDescent="0.25">
      <c r="A33" s="7"/>
      <c r="B33" s="6" t="s">
        <v>11</v>
      </c>
      <c r="C33" s="9"/>
      <c r="D33" s="9">
        <f>D32*100/93.2-D32</f>
        <v>174429.63090128731</v>
      </c>
      <c r="E33" s="9"/>
      <c r="F33" s="9"/>
      <c r="G33" s="10">
        <f t="shared" si="4"/>
        <v>0</v>
      </c>
    </row>
    <row r="34" spans="1:7" x14ac:dyDescent="0.25">
      <c r="A34" s="7"/>
      <c r="B34" s="6" t="s">
        <v>9</v>
      </c>
      <c r="C34" s="9"/>
      <c r="D34" s="9"/>
      <c r="E34" s="9"/>
      <c r="F34" s="9"/>
      <c r="G34" s="10">
        <f t="shared" si="4"/>
        <v>0</v>
      </c>
    </row>
    <row r="35" spans="1:7" x14ac:dyDescent="0.25">
      <c r="A35" s="7"/>
      <c r="B35" s="6" t="s">
        <v>14</v>
      </c>
      <c r="C35" s="9">
        <v>18500</v>
      </c>
      <c r="D35" s="9">
        <v>5000</v>
      </c>
      <c r="E35" s="9"/>
      <c r="F35" s="9"/>
      <c r="G35" s="10">
        <f t="shared" si="4"/>
        <v>18500</v>
      </c>
    </row>
    <row r="36" spans="1:7" x14ac:dyDescent="0.25">
      <c r="A36" s="7"/>
      <c r="B36" s="6" t="s">
        <v>20</v>
      </c>
      <c r="C36" s="9">
        <f>231414.24</f>
        <v>231414.24</v>
      </c>
      <c r="D36" s="9">
        <v>220000</v>
      </c>
      <c r="E36" s="9"/>
      <c r="F36" s="9"/>
      <c r="G36" s="10">
        <f t="shared" si="4"/>
        <v>231414.24</v>
      </c>
    </row>
    <row r="37" spans="1:7" x14ac:dyDescent="0.25">
      <c r="A37" s="7"/>
      <c r="B37" s="6" t="s">
        <v>21</v>
      </c>
      <c r="C37" s="9">
        <v>376785.39</v>
      </c>
      <c r="D37" s="9"/>
      <c r="E37" s="9"/>
      <c r="F37" s="9"/>
      <c r="G37" s="10">
        <f t="shared" si="4"/>
        <v>376785.39</v>
      </c>
    </row>
    <row r="38" spans="1:7" x14ac:dyDescent="0.25">
      <c r="A38" s="7"/>
      <c r="B38" s="6" t="s">
        <v>26</v>
      </c>
      <c r="C38" s="9"/>
      <c r="D38" s="9"/>
      <c r="E38" s="9"/>
      <c r="F38" s="9">
        <f>33750</f>
        <v>33750</v>
      </c>
      <c r="G38" s="10">
        <f t="shared" si="4"/>
        <v>33750</v>
      </c>
    </row>
    <row r="39" spans="1:7" x14ac:dyDescent="0.25">
      <c r="A39" s="7"/>
      <c r="B39" s="6" t="s">
        <v>52</v>
      </c>
      <c r="C39" s="9">
        <v>38500</v>
      </c>
      <c r="D39" s="9"/>
      <c r="E39" s="9"/>
      <c r="F39" s="9"/>
      <c r="G39" s="10">
        <f t="shared" si="4"/>
        <v>38500</v>
      </c>
    </row>
    <row r="40" spans="1:7" x14ac:dyDescent="0.25">
      <c r="A40" s="7"/>
      <c r="B40" s="6" t="s">
        <v>50</v>
      </c>
      <c r="C40" s="9">
        <v>8500</v>
      </c>
      <c r="D40" s="9"/>
      <c r="E40" s="9"/>
      <c r="F40" s="9"/>
      <c r="G40" s="10">
        <f t="shared" si="4"/>
        <v>8500</v>
      </c>
    </row>
    <row r="41" spans="1:7" x14ac:dyDescent="0.25">
      <c r="A41" s="7"/>
      <c r="B41" s="6" t="s">
        <v>47</v>
      </c>
      <c r="C41" s="9">
        <v>15400</v>
      </c>
      <c r="D41" s="9"/>
      <c r="E41" s="9"/>
      <c r="F41" s="9"/>
      <c r="G41" s="10">
        <f t="shared" si="4"/>
        <v>15400</v>
      </c>
    </row>
    <row r="42" spans="1:7" x14ac:dyDescent="0.25">
      <c r="A42" s="7"/>
      <c r="B42" s="6" t="s">
        <v>23</v>
      </c>
      <c r="C42" s="9">
        <v>79633.8</v>
      </c>
      <c r="D42" s="9">
        <f>6486.3+6580.5+1500</f>
        <v>14566.8</v>
      </c>
      <c r="E42" s="9" t="s">
        <v>12</v>
      </c>
      <c r="F42" s="9"/>
      <c r="G42" s="10">
        <f t="shared" si="4"/>
        <v>79633.8</v>
      </c>
    </row>
    <row r="43" spans="1:7" x14ac:dyDescent="0.25">
      <c r="A43" s="7"/>
      <c r="B43" s="6" t="s">
        <v>5</v>
      </c>
      <c r="C43" s="9">
        <v>6261.66</v>
      </c>
      <c r="D43" s="9">
        <v>8655.09</v>
      </c>
      <c r="E43" s="9" t="s">
        <v>13</v>
      </c>
      <c r="F43" s="9"/>
      <c r="G43" s="10">
        <f t="shared" si="4"/>
        <v>6261.66</v>
      </c>
    </row>
    <row r="44" spans="1:7" x14ac:dyDescent="0.25">
      <c r="A44" s="7"/>
      <c r="B44" s="6" t="s">
        <v>10</v>
      </c>
      <c r="C44" s="9">
        <v>167080.38</v>
      </c>
      <c r="D44" s="9"/>
      <c r="E44" s="9"/>
      <c r="F44" s="9"/>
      <c r="G44" s="10">
        <f t="shared" si="4"/>
        <v>167080.38</v>
      </c>
    </row>
    <row r="45" spans="1:7" x14ac:dyDescent="0.25">
      <c r="A45" s="7"/>
      <c r="B45" s="6" t="s">
        <v>49</v>
      </c>
      <c r="C45" s="9">
        <v>59925.440000000002</v>
      </c>
      <c r="D45" s="9"/>
      <c r="E45" s="9"/>
      <c r="F45" s="9">
        <f>7388</f>
        <v>7388</v>
      </c>
      <c r="G45" s="10">
        <f t="shared" si="4"/>
        <v>67313.440000000002</v>
      </c>
    </row>
    <row r="46" spans="1:7" x14ac:dyDescent="0.25">
      <c r="A46" s="7"/>
      <c r="B46" s="6" t="s">
        <v>48</v>
      </c>
      <c r="C46" s="9">
        <v>10806.8</v>
      </c>
      <c r="D46" s="9"/>
      <c r="E46" s="9"/>
      <c r="F46" s="9"/>
      <c r="G46" s="10">
        <f t="shared" si="4"/>
        <v>10806.8</v>
      </c>
    </row>
    <row r="47" spans="1:7" x14ac:dyDescent="0.25">
      <c r="A47" s="7"/>
      <c r="B47" s="6" t="s">
        <v>56</v>
      </c>
      <c r="C47" s="9"/>
      <c r="D47" s="9"/>
      <c r="E47" s="9"/>
      <c r="F47" s="9">
        <v>4190</v>
      </c>
      <c r="G47" s="10">
        <f t="shared" si="4"/>
        <v>4190</v>
      </c>
    </row>
    <row r="48" spans="1:7" x14ac:dyDescent="0.25">
      <c r="A48" s="7"/>
      <c r="B48" s="6" t="s">
        <v>25</v>
      </c>
      <c r="C48" s="9"/>
      <c r="D48" s="9"/>
      <c r="E48" s="9"/>
      <c r="F48" s="9">
        <v>11395</v>
      </c>
      <c r="G48" s="10">
        <f t="shared" si="4"/>
        <v>11395</v>
      </c>
    </row>
    <row r="49" spans="1:8" x14ac:dyDescent="0.25">
      <c r="A49" s="7"/>
      <c r="B49" s="6" t="s">
        <v>63</v>
      </c>
      <c r="C49" s="9"/>
      <c r="D49" s="9"/>
      <c r="E49" s="9"/>
      <c r="F49" s="9">
        <v>1046</v>
      </c>
      <c r="G49" s="10"/>
    </row>
    <row r="50" spans="1:8" x14ac:dyDescent="0.25">
      <c r="A50" s="7"/>
      <c r="B50" s="6" t="s">
        <v>51</v>
      </c>
      <c r="C50" s="9">
        <v>46000</v>
      </c>
      <c r="D50" s="9"/>
      <c r="E50" s="9"/>
      <c r="F50" s="9"/>
      <c r="G50" s="10">
        <f t="shared" si="4"/>
        <v>46000</v>
      </c>
    </row>
    <row r="51" spans="1:8" x14ac:dyDescent="0.25">
      <c r="A51" s="7"/>
      <c r="B51" s="6" t="s">
        <v>62</v>
      </c>
      <c r="C51" s="9"/>
      <c r="D51" s="9"/>
      <c r="E51" s="9"/>
      <c r="F51" s="9">
        <v>10275</v>
      </c>
      <c r="G51" s="10"/>
    </row>
    <row r="52" spans="1:8" x14ac:dyDescent="0.25">
      <c r="A52" s="7"/>
      <c r="B52" s="6" t="s">
        <v>27</v>
      </c>
      <c r="C52" s="9"/>
      <c r="D52" s="9"/>
      <c r="E52" s="9" t="s">
        <v>18</v>
      </c>
      <c r="F52" s="9">
        <f>3246+2575+3700+1270+6575-1046-10275</f>
        <v>6045</v>
      </c>
      <c r="G52" s="10">
        <f t="shared" si="4"/>
        <v>6045</v>
      </c>
    </row>
    <row r="53" spans="1:8" x14ac:dyDescent="0.25">
      <c r="A53" s="7"/>
      <c r="B53" s="6" t="s">
        <v>60</v>
      </c>
      <c r="C53" s="9">
        <v>580</v>
      </c>
      <c r="D53" s="9"/>
      <c r="E53" s="9"/>
      <c r="F53" s="9"/>
      <c r="G53" s="10">
        <f t="shared" si="4"/>
        <v>580</v>
      </c>
    </row>
    <row r="54" spans="1:8" x14ac:dyDescent="0.25">
      <c r="A54" s="7"/>
      <c r="B54" s="6" t="s">
        <v>22</v>
      </c>
      <c r="C54" s="9"/>
      <c r="D54" s="9"/>
      <c r="E54" s="9"/>
      <c r="F54" s="9"/>
      <c r="G54" s="10">
        <f t="shared" si="4"/>
        <v>0</v>
      </c>
    </row>
    <row r="55" spans="1:8" x14ac:dyDescent="0.25">
      <c r="A55" s="7"/>
      <c r="B55" s="6" t="s">
        <v>29</v>
      </c>
      <c r="C55" s="9"/>
      <c r="D55" s="9"/>
      <c r="E55" s="9"/>
      <c r="F55" s="9"/>
      <c r="G55" s="10">
        <f t="shared" si="4"/>
        <v>0</v>
      </c>
    </row>
    <row r="56" spans="1:8" x14ac:dyDescent="0.25">
      <c r="A56" s="7"/>
      <c r="B56" s="6" t="s">
        <v>15</v>
      </c>
      <c r="C56" s="9">
        <v>31532</v>
      </c>
      <c r="D56" s="9">
        <v>2627.67</v>
      </c>
      <c r="E56" s="9"/>
      <c r="F56" s="9"/>
      <c r="G56" s="10">
        <f t="shared" si="4"/>
        <v>31532</v>
      </c>
    </row>
    <row r="57" spans="1:8" x14ac:dyDescent="0.25">
      <c r="A57" s="7"/>
      <c r="B57" s="6" t="s">
        <v>75</v>
      </c>
      <c r="C57" s="9"/>
      <c r="D57" s="9">
        <v>132261.17000000001</v>
      </c>
      <c r="E57" s="9"/>
      <c r="F57" s="9"/>
      <c r="G57" s="10">
        <f t="shared" si="4"/>
        <v>0</v>
      </c>
    </row>
    <row r="58" spans="1:8" x14ac:dyDescent="0.25">
      <c r="A58" s="7"/>
      <c r="B58" s="6" t="s">
        <v>76</v>
      </c>
      <c r="C58" s="9"/>
      <c r="D58" s="9"/>
      <c r="E58" s="9"/>
      <c r="F58" s="9"/>
      <c r="G58" s="10">
        <f t="shared" si="4"/>
        <v>0</v>
      </c>
    </row>
    <row r="59" spans="1:8" x14ac:dyDescent="0.25">
      <c r="A59" s="7"/>
      <c r="B59" s="6" t="s">
        <v>77</v>
      </c>
      <c r="C59" s="9"/>
      <c r="D59" s="9"/>
      <c r="E59" s="9"/>
      <c r="F59" s="9"/>
      <c r="G59" s="10">
        <f t="shared" si="4"/>
        <v>0</v>
      </c>
    </row>
    <row r="60" spans="1:8" s="3" customFormat="1" x14ac:dyDescent="0.25">
      <c r="A60" s="16">
        <v>6</v>
      </c>
      <c r="B60" s="17" t="s">
        <v>41</v>
      </c>
      <c r="C60" s="18">
        <f>SUM(C61:C80)</f>
        <v>387914.15</v>
      </c>
      <c r="D60" s="18">
        <f t="shared" ref="D60:F60" si="5">SUM(D61:D80)</f>
        <v>4177974.9309012871</v>
      </c>
      <c r="E60" s="18">
        <f t="shared" si="5"/>
        <v>0</v>
      </c>
      <c r="F60" s="18">
        <f t="shared" si="5"/>
        <v>28370</v>
      </c>
      <c r="G60" s="19">
        <f>C60+F60</f>
        <v>416284.15</v>
      </c>
    </row>
    <row r="61" spans="1:8" x14ac:dyDescent="0.25">
      <c r="A61" s="7"/>
      <c r="B61" s="6" t="s">
        <v>42</v>
      </c>
      <c r="C61" s="9">
        <v>20000</v>
      </c>
      <c r="D61" s="9">
        <f>213750+246751.2+552148.3-51525</f>
        <v>961124.5</v>
      </c>
      <c r="E61" s="9"/>
      <c r="F61" s="9"/>
      <c r="G61" s="10">
        <f>C61+F61</f>
        <v>20000</v>
      </c>
    </row>
    <row r="62" spans="1:8" x14ac:dyDescent="0.25">
      <c r="A62" s="7"/>
      <c r="B62" s="6" t="s">
        <v>7</v>
      </c>
      <c r="C62" s="9">
        <v>72688.92</v>
      </c>
      <c r="D62" s="9"/>
      <c r="E62" s="9"/>
      <c r="F62" s="9"/>
      <c r="G62" s="10">
        <f>C62+F62</f>
        <v>72688.92</v>
      </c>
    </row>
    <row r="63" spans="1:8" x14ac:dyDescent="0.25">
      <c r="A63" s="7"/>
      <c r="B63" s="6" t="s">
        <v>46</v>
      </c>
      <c r="C63" s="9">
        <v>30581</v>
      </c>
      <c r="D63" s="9"/>
      <c r="E63" s="9"/>
      <c r="F63" s="9"/>
      <c r="G63" s="10">
        <f t="shared" ref="G63:G64" si="6">C63+F63</f>
        <v>30581</v>
      </c>
    </row>
    <row r="64" spans="1:8" x14ac:dyDescent="0.25">
      <c r="A64" s="7"/>
      <c r="B64" s="6" t="s">
        <v>6</v>
      </c>
      <c r="C64" s="9">
        <v>88716.13</v>
      </c>
      <c r="D64" s="9"/>
      <c r="E64" s="9"/>
      <c r="F64" s="9">
        <v>2870</v>
      </c>
      <c r="G64" s="10">
        <f t="shared" si="6"/>
        <v>91586.13</v>
      </c>
      <c r="H64" s="24"/>
    </row>
    <row r="65" spans="1:7" x14ac:dyDescent="0.25">
      <c r="A65" s="7"/>
      <c r="B65" s="6" t="s">
        <v>43</v>
      </c>
      <c r="C65" s="9">
        <v>38986</v>
      </c>
      <c r="D65" s="9">
        <f>64552.5+161587.31+75610.66-15457.51</f>
        <v>286292.95999999996</v>
      </c>
      <c r="E65" s="9"/>
      <c r="F65" s="9"/>
      <c r="G65" s="10">
        <f t="shared" ref="G65:G80" si="7">C65+F65</f>
        <v>38986</v>
      </c>
    </row>
    <row r="66" spans="1:7" x14ac:dyDescent="0.25">
      <c r="A66" s="7"/>
      <c r="B66" s="6" t="s">
        <v>44</v>
      </c>
      <c r="C66" s="9">
        <v>70540</v>
      </c>
      <c r="D66" s="9">
        <v>2390712</v>
      </c>
      <c r="E66" s="9"/>
      <c r="F66" s="9">
        <f>500</f>
        <v>500</v>
      </c>
      <c r="G66" s="10">
        <f t="shared" si="7"/>
        <v>71040</v>
      </c>
    </row>
    <row r="67" spans="1:7" x14ac:dyDescent="0.25">
      <c r="A67" s="7"/>
      <c r="B67" s="6" t="s">
        <v>45</v>
      </c>
      <c r="C67" s="9">
        <f>68029.75-1627.65</f>
        <v>66402.100000000006</v>
      </c>
      <c r="D67" s="9">
        <f>D66*100/93.2-D66</f>
        <v>174429.63090128731</v>
      </c>
      <c r="E67" s="9"/>
      <c r="F67" s="9"/>
      <c r="G67" s="10">
        <f t="shared" si="7"/>
        <v>66402.100000000006</v>
      </c>
    </row>
    <row r="68" spans="1:7" x14ac:dyDescent="0.25">
      <c r="A68" s="7"/>
      <c r="B68" s="6" t="s">
        <v>9</v>
      </c>
      <c r="C68" s="9"/>
      <c r="D68" s="9"/>
      <c r="E68" s="9"/>
      <c r="F68" s="9"/>
      <c r="G68" s="10">
        <f t="shared" si="7"/>
        <v>0</v>
      </c>
    </row>
    <row r="69" spans="1:7" x14ac:dyDescent="0.25">
      <c r="A69" s="7"/>
      <c r="B69" s="6" t="s">
        <v>20</v>
      </c>
      <c r="C69" s="9"/>
      <c r="D69" s="9">
        <v>220000</v>
      </c>
      <c r="E69" s="9"/>
      <c r="F69" s="9"/>
      <c r="G69" s="10">
        <f t="shared" si="7"/>
        <v>0</v>
      </c>
    </row>
    <row r="70" spans="1:7" x14ac:dyDescent="0.25">
      <c r="A70" s="7"/>
      <c r="B70" s="6" t="s">
        <v>21</v>
      </c>
      <c r="C70" s="9"/>
      <c r="D70" s="9"/>
      <c r="E70" s="9"/>
      <c r="F70" s="9"/>
      <c r="G70" s="10">
        <f t="shared" si="7"/>
        <v>0</v>
      </c>
    </row>
    <row r="71" spans="1:7" x14ac:dyDescent="0.25">
      <c r="A71" s="7"/>
      <c r="B71" s="6" t="s">
        <v>28</v>
      </c>
      <c r="C71" s="9"/>
      <c r="D71" s="9"/>
      <c r="E71" s="9"/>
      <c r="F71" s="9"/>
      <c r="G71" s="10">
        <f t="shared" si="7"/>
        <v>0</v>
      </c>
    </row>
    <row r="72" spans="1:7" x14ac:dyDescent="0.25">
      <c r="A72" s="7"/>
      <c r="B72" s="6" t="s">
        <v>24</v>
      </c>
      <c r="C72" s="9"/>
      <c r="D72" s="9"/>
      <c r="E72" s="9"/>
      <c r="F72" s="9"/>
      <c r="G72" s="10">
        <f t="shared" si="7"/>
        <v>0</v>
      </c>
    </row>
    <row r="73" spans="1:7" x14ac:dyDescent="0.25">
      <c r="A73" s="7"/>
      <c r="B73" s="6" t="s">
        <v>25</v>
      </c>
      <c r="C73" s="9"/>
      <c r="D73" s="9"/>
      <c r="E73" s="9"/>
      <c r="F73" s="9"/>
      <c r="G73" s="10">
        <f t="shared" si="7"/>
        <v>0</v>
      </c>
    </row>
    <row r="74" spans="1:7" x14ac:dyDescent="0.25">
      <c r="A74" s="7"/>
      <c r="B74" s="6" t="s">
        <v>27</v>
      </c>
      <c r="C74" s="9"/>
      <c r="D74" s="9"/>
      <c r="E74" s="9" t="s">
        <v>18</v>
      </c>
      <c r="F74" s="9">
        <v>25000</v>
      </c>
      <c r="G74" s="10">
        <f t="shared" si="7"/>
        <v>25000</v>
      </c>
    </row>
    <row r="75" spans="1:7" x14ac:dyDescent="0.25">
      <c r="A75" s="7"/>
      <c r="B75" s="6" t="s">
        <v>17</v>
      </c>
      <c r="C75" s="9"/>
      <c r="D75" s="9">
        <f>4614+3575+2338</f>
        <v>10527</v>
      </c>
      <c r="E75" s="9"/>
      <c r="F75" s="9"/>
      <c r="G75" s="10">
        <f t="shared" si="7"/>
        <v>0</v>
      </c>
    </row>
    <row r="76" spans="1:7" x14ac:dyDescent="0.25">
      <c r="A76" s="7"/>
      <c r="B76" s="6" t="s">
        <v>29</v>
      </c>
      <c r="C76" s="9"/>
      <c r="D76" s="9"/>
      <c r="E76" s="9"/>
      <c r="F76" s="9"/>
      <c r="G76" s="10">
        <f t="shared" si="7"/>
        <v>0</v>
      </c>
    </row>
    <row r="77" spans="1:7" x14ac:dyDescent="0.25">
      <c r="A77" s="7"/>
      <c r="B77" s="6" t="s">
        <v>15</v>
      </c>
      <c r="C77" s="9"/>
      <c r="D77" s="9">
        <v>2627.67</v>
      </c>
      <c r="E77" s="9"/>
      <c r="F77" s="9"/>
      <c r="G77" s="10">
        <f t="shared" si="7"/>
        <v>0</v>
      </c>
    </row>
    <row r="78" spans="1:7" x14ac:dyDescent="0.25">
      <c r="A78" s="7"/>
      <c r="B78" s="6" t="s">
        <v>75</v>
      </c>
      <c r="C78" s="9"/>
      <c r="D78" s="9">
        <v>132261.17000000001</v>
      </c>
      <c r="E78" s="9"/>
      <c r="F78" s="9"/>
      <c r="G78" s="10">
        <f t="shared" si="7"/>
        <v>0</v>
      </c>
    </row>
    <row r="79" spans="1:7" x14ac:dyDescent="0.25">
      <c r="A79" s="7"/>
      <c r="B79" s="6" t="s">
        <v>76</v>
      </c>
      <c r="C79" s="9"/>
      <c r="D79" s="9"/>
      <c r="E79" s="9"/>
      <c r="F79" s="9"/>
      <c r="G79" s="10">
        <f t="shared" si="7"/>
        <v>0</v>
      </c>
    </row>
    <row r="80" spans="1:7" x14ac:dyDescent="0.25">
      <c r="A80" s="7"/>
      <c r="B80" s="6" t="s">
        <v>77</v>
      </c>
      <c r="C80" s="9"/>
      <c r="D80" s="9"/>
      <c r="E80" s="9"/>
      <c r="F80" s="9"/>
      <c r="G80" s="10">
        <f t="shared" si="7"/>
        <v>0</v>
      </c>
    </row>
    <row r="81" spans="1:7" s="3" customFormat="1" x14ac:dyDescent="0.25">
      <c r="A81" s="16">
        <v>7</v>
      </c>
      <c r="B81" s="17" t="s">
        <v>38</v>
      </c>
      <c r="C81" s="18">
        <f>SUM(C82:C84)</f>
        <v>101899</v>
      </c>
      <c r="D81" s="18">
        <f t="shared" ref="D81:F81" si="8">SUM(D82:D84)</f>
        <v>66982.509999999995</v>
      </c>
      <c r="E81" s="18">
        <f t="shared" si="8"/>
        <v>0</v>
      </c>
      <c r="F81" s="18">
        <f t="shared" si="8"/>
        <v>100000</v>
      </c>
      <c r="G81" s="19">
        <f>C81+F81</f>
        <v>201899</v>
      </c>
    </row>
    <row r="82" spans="1:7" x14ac:dyDescent="0.25">
      <c r="A82" s="7"/>
      <c r="B82" s="6" t="s">
        <v>39</v>
      </c>
      <c r="C82" s="9">
        <v>10527</v>
      </c>
      <c r="D82" s="9">
        <v>51525</v>
      </c>
      <c r="E82" s="9"/>
      <c r="F82" s="9"/>
      <c r="G82" s="10">
        <f>C82+F82</f>
        <v>10527</v>
      </c>
    </row>
    <row r="83" spans="1:7" x14ac:dyDescent="0.25">
      <c r="A83" s="7"/>
      <c r="B83" s="6" t="s">
        <v>58</v>
      </c>
      <c r="C83" s="9"/>
      <c r="D83" s="9"/>
      <c r="E83" s="9"/>
      <c r="F83" s="9">
        <v>100000</v>
      </c>
      <c r="G83" s="10">
        <f t="shared" ref="G83:G84" si="9">C83+F83</f>
        <v>100000</v>
      </c>
    </row>
    <row r="84" spans="1:7" x14ac:dyDescent="0.25">
      <c r="A84" s="7"/>
      <c r="B84" s="6" t="s">
        <v>53</v>
      </c>
      <c r="C84" s="9">
        <f>276+91096</f>
        <v>91372</v>
      </c>
      <c r="D84" s="9">
        <v>15457.51</v>
      </c>
      <c r="E84" s="9"/>
      <c r="F84" s="9"/>
      <c r="G84" s="10">
        <f t="shared" si="9"/>
        <v>91372</v>
      </c>
    </row>
    <row r="85" spans="1:7" s="3" customFormat="1" x14ac:dyDescent="0.25">
      <c r="A85" s="16">
        <v>8</v>
      </c>
      <c r="B85" s="17" t="s">
        <v>32</v>
      </c>
      <c r="C85" s="18">
        <f>1986151.47</f>
        <v>1986151.47</v>
      </c>
      <c r="D85" s="18">
        <f t="shared" ref="D85:E85" si="10">1986151.47</f>
        <v>1986151.47</v>
      </c>
      <c r="E85" s="18">
        <f t="shared" si="10"/>
        <v>1986151.47</v>
      </c>
      <c r="F85" s="18">
        <f>221506+537281.29</f>
        <v>758787.29</v>
      </c>
      <c r="G85" s="19">
        <f>C85+F85</f>
        <v>2744938.76</v>
      </c>
    </row>
    <row r="86" spans="1:7" s="3" customFormat="1" ht="15.75" thickBot="1" x14ac:dyDescent="0.3">
      <c r="A86" s="20">
        <v>9</v>
      </c>
      <c r="B86" s="21" t="s">
        <v>33</v>
      </c>
      <c r="C86" s="22">
        <f>C85+C5+C14-C15</f>
        <v>3806917.2800000003</v>
      </c>
      <c r="D86" s="22"/>
      <c r="E86" s="22"/>
      <c r="F86" s="22">
        <f>F85+F5-F15</f>
        <v>197728.29000000004</v>
      </c>
      <c r="G86" s="23">
        <f>C86+F86</f>
        <v>4004645.5700000003</v>
      </c>
    </row>
    <row r="87" spans="1:7" x14ac:dyDescent="0.25">
      <c r="C87" s="5">
        <f>3806916.83</f>
        <v>3806916.83</v>
      </c>
      <c r="F87" s="5">
        <f>139162+58566.29</f>
        <v>197728.29</v>
      </c>
    </row>
  </sheetData>
  <mergeCells count="2">
    <mergeCell ref="A1:B1"/>
    <mergeCell ref="A2:B2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Отчет январь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2015-05-15T18:19:07Z</dcterms:modified>
</cp:coreProperties>
</file>