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53222"/>
  <mc:AlternateContent xmlns:mc="http://schemas.openxmlformats.org/markup-compatibility/2006">
    <mc:Choice Requires="x15">
      <x15ac:absPath xmlns:x15ac="http://schemas.microsoft.com/office/spreadsheetml/2010/11/ac" url="\\sibmaster\Обмен Сибмастер\"/>
    </mc:Choice>
  </mc:AlternateContent>
  <bookViews>
    <workbookView xWindow="0" yWindow="0" windowWidth="28800" windowHeight="12435"/>
  </bookViews>
  <sheets>
    <sheet name="Форма заказа" sheetId="1" r:id="rId1"/>
    <sheet name="Сводная" sheetId="2" r:id="rId2"/>
  </sheets>
  <externalReferences>
    <externalReference r:id="rId3"/>
  </externalReferences>
  <definedNames>
    <definedName name="_xlnm._FilterDatabase" localSheetId="0" hidden="1">'Форма заказа'!$A$3:$AB$46</definedName>
    <definedName name="Z_0908891F_6368_4BF4_BFCD_56572238A430_.wvu.FilterData" localSheetId="0" hidden="1">'Форма заказа'!$A$3:$AB$46</definedName>
  </definedNames>
  <calcPr calcId="152511"/>
  <customWorkbookViews>
    <customWorkbookView name="User - Личное представление" guid="{0908891F-6368-4BF4-BFCD-56572238A430}" mergeInterval="0" personalView="1" maximized="1" xWindow="-8" yWindow="-8" windowWidth="1936" windowHeight="1056" activeSheetId="1"/>
  </customWorkbookViews>
  <pivotCaches>
    <pivotCache cacheId="0" r:id="rId4"/>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46" i="1" l="1"/>
  <c r="R45" i="1"/>
  <c r="R43" i="1"/>
  <c r="R42" i="1"/>
  <c r="R41" i="1"/>
  <c r="R40" i="1"/>
  <c r="R39" i="1"/>
  <c r="R38" i="1"/>
  <c r="R37" i="1"/>
  <c r="R36" i="1"/>
  <c r="R35" i="1"/>
  <c r="R33" i="1"/>
  <c r="R32" i="1"/>
  <c r="R29" i="1"/>
  <c r="R28" i="1"/>
  <c r="R27" i="1"/>
  <c r="R25" i="1"/>
  <c r="R24" i="1"/>
  <c r="R23" i="1"/>
  <c r="R22" i="1"/>
  <c r="R21" i="1"/>
  <c r="R20" i="1"/>
  <c r="R18" i="1"/>
  <c r="R16" i="1"/>
  <c r="R15" i="1"/>
  <c r="R14" i="1"/>
  <c r="R12" i="1"/>
  <c r="R11" i="1"/>
  <c r="R10" i="1"/>
  <c r="R9" i="1"/>
  <c r="R8" i="1"/>
  <c r="R7" i="1"/>
  <c r="R13" i="1" l="1"/>
  <c r="R17" i="1"/>
  <c r="R19" i="1"/>
  <c r="R30" i="1"/>
  <c r="R31" i="1"/>
  <c r="R34" i="1"/>
  <c r="R44" i="1"/>
  <c r="I4" i="1" l="1"/>
  <c r="X24" i="1" l="1"/>
  <c r="X43" i="1" l="1"/>
  <c r="X44" i="1"/>
  <c r="X45" i="1"/>
  <c r="X46" i="1"/>
  <c r="X5" i="1"/>
  <c r="R5" i="1"/>
  <c r="X26" i="1"/>
  <c r="R26" i="1"/>
  <c r="Z5" i="1"/>
  <c r="Z26" i="1"/>
  <c r="S45" i="1" l="1"/>
  <c r="S43" i="1"/>
  <c r="S41" i="1"/>
  <c r="S39" i="1"/>
  <c r="S37" i="1"/>
  <c r="S35" i="1"/>
  <c r="S46" i="1"/>
  <c r="S44" i="1"/>
  <c r="S42" i="1"/>
  <c r="S40" i="1"/>
  <c r="S38" i="1"/>
  <c r="S36" i="1"/>
  <c r="U45" i="1"/>
  <c r="U43" i="1"/>
  <c r="U41" i="1"/>
  <c r="U39" i="1"/>
  <c r="U37" i="1"/>
  <c r="U35" i="1"/>
  <c r="U46" i="1"/>
  <c r="U44" i="1"/>
  <c r="U42" i="1"/>
  <c r="U40" i="1"/>
  <c r="U38" i="1"/>
  <c r="U36" i="1"/>
  <c r="Q4" i="1"/>
  <c r="O4" i="1"/>
  <c r="N4" i="1"/>
  <c r="X23" i="1"/>
  <c r="X25" i="1"/>
  <c r="R6" i="1" l="1"/>
  <c r="S6" i="1" s="1"/>
  <c r="Y45" i="1"/>
  <c r="Y46" i="1"/>
  <c r="Y44" i="1"/>
  <c r="S34" i="1"/>
  <c r="S33" i="1"/>
  <c r="S32" i="1"/>
  <c r="S31" i="1"/>
  <c r="S30" i="1"/>
  <c r="S29" i="1"/>
  <c r="S28" i="1"/>
  <c r="S27" i="1"/>
  <c r="S22" i="1"/>
  <c r="S21" i="1"/>
  <c r="S20" i="1"/>
  <c r="S19" i="1"/>
  <c r="S18" i="1"/>
  <c r="S17" i="1"/>
  <c r="S16" i="1"/>
  <c r="S15" i="1"/>
  <c r="S14" i="1"/>
  <c r="S13" i="1"/>
  <c r="S12" i="1"/>
  <c r="S11" i="1"/>
  <c r="S10" i="1"/>
  <c r="S9" i="1"/>
  <c r="S8" i="1"/>
  <c r="S7" i="1"/>
  <c r="U34" i="1"/>
  <c r="U33" i="1"/>
  <c r="U32" i="1"/>
  <c r="U31" i="1"/>
  <c r="U30" i="1"/>
  <c r="U29" i="1"/>
  <c r="U28" i="1"/>
  <c r="U27" i="1"/>
  <c r="U25" i="1"/>
  <c r="U24" i="1"/>
  <c r="U23" i="1"/>
  <c r="U22" i="1"/>
  <c r="U21" i="1"/>
  <c r="U20" i="1"/>
  <c r="U19" i="1"/>
  <c r="U18" i="1"/>
  <c r="U17" i="1"/>
  <c r="U16" i="1"/>
  <c r="U15" i="1"/>
  <c r="U14" i="1"/>
  <c r="U13" i="1"/>
  <c r="U12" i="1"/>
  <c r="U11" i="1"/>
  <c r="U10" i="1"/>
  <c r="U9" i="1"/>
  <c r="U8" i="1"/>
  <c r="U7" i="1"/>
  <c r="U6" i="1"/>
  <c r="V46" i="1"/>
  <c r="V44" i="1"/>
  <c r="Y43" i="1"/>
  <c r="E35" i="1"/>
  <c r="V39" i="1"/>
  <c r="E39" i="1"/>
  <c r="V38" i="1"/>
  <c r="E38" i="1"/>
  <c r="V42" i="1"/>
  <c r="E42" i="1"/>
  <c r="E37" i="1"/>
  <c r="E41" i="1"/>
  <c r="E36" i="1"/>
  <c r="E40" i="1"/>
  <c r="V37" i="1"/>
  <c r="V45" i="1"/>
  <c r="V43" i="1"/>
  <c r="S26" i="1"/>
  <c r="Y26" i="1"/>
  <c r="H4" i="1"/>
  <c r="P4" i="1"/>
  <c r="U4" i="1" s="1"/>
  <c r="Z43" i="1"/>
  <c r="Z46" i="1"/>
  <c r="Z45" i="1"/>
  <c r="Z44" i="1"/>
  <c r="S23" i="1" l="1"/>
  <c r="Y23" i="1"/>
  <c r="S25" i="1"/>
  <c r="Y25" i="1"/>
  <c r="S24" i="1"/>
  <c r="Y24" i="1"/>
  <c r="Y22" i="1"/>
  <c r="V35" i="1"/>
  <c r="V41" i="1"/>
  <c r="V40" i="1"/>
  <c r="V36" i="1"/>
  <c r="X22" i="1"/>
  <c r="V28" i="1"/>
  <c r="E28" i="1"/>
  <c r="T32" i="1"/>
  <c r="V32" i="1" s="1"/>
  <c r="E32" i="1"/>
  <c r="T31" i="1"/>
  <c r="V31" i="1" s="1"/>
  <c r="E31" i="1"/>
  <c r="T33" i="1"/>
  <c r="E33" i="1"/>
  <c r="V30" i="1"/>
  <c r="E30" i="1"/>
  <c r="T34" i="1"/>
  <c r="E34" i="1"/>
  <c r="E27" i="1"/>
  <c r="V29" i="1"/>
  <c r="E29" i="1"/>
  <c r="T10" i="1"/>
  <c r="E10" i="1"/>
  <c r="E14" i="1"/>
  <c r="E18" i="1"/>
  <c r="T11" i="1"/>
  <c r="E11" i="1"/>
  <c r="E19" i="1"/>
  <c r="E9" i="1"/>
  <c r="V8" i="1"/>
  <c r="E8" i="1"/>
  <c r="T12" i="1"/>
  <c r="E12" i="1"/>
  <c r="E16" i="1"/>
  <c r="E20" i="1"/>
  <c r="V7" i="1"/>
  <c r="E7" i="1"/>
  <c r="E15" i="1"/>
  <c r="E17" i="1"/>
  <c r="E21" i="1"/>
  <c r="T13" i="1"/>
  <c r="E13" i="1"/>
  <c r="V26" i="1"/>
  <c r="V27" i="1"/>
  <c r="S5" i="1"/>
  <c r="V4" i="1"/>
  <c r="Z24" i="1"/>
  <c r="Z23" i="1"/>
  <c r="Z22" i="1"/>
  <c r="Z25" i="1"/>
  <c r="V25" i="1" l="1"/>
  <c r="V5" i="1"/>
  <c r="V16" i="1"/>
  <c r="V9" i="1"/>
  <c r="V21" i="1"/>
  <c r="V19" i="1"/>
  <c r="V18" i="1"/>
  <c r="V10" i="1"/>
  <c r="V15" i="1"/>
  <c r="V20" i="1"/>
  <c r="V12" i="1"/>
  <c r="V24" i="1"/>
  <c r="V11" i="1"/>
  <c r="V33" i="1"/>
  <c r="V17" i="1"/>
  <c r="V13" i="1"/>
  <c r="V34" i="1"/>
  <c r="V22" i="1"/>
  <c r="V14" i="1"/>
  <c r="E6" i="1"/>
  <c r="F6" i="1" l="1"/>
  <c r="F35" i="1"/>
  <c r="Y35" i="1" s="1"/>
  <c r="F12" i="1"/>
  <c r="F41" i="1"/>
  <c r="Y41" i="1" s="1"/>
  <c r="F7" i="1"/>
  <c r="F11" i="1"/>
  <c r="F15" i="1"/>
  <c r="F19" i="1"/>
  <c r="F28" i="1"/>
  <c r="Y28" i="1" s="1"/>
  <c r="F32" i="1"/>
  <c r="Y32" i="1" s="1"/>
  <c r="F36" i="1"/>
  <c r="Y36" i="1" s="1"/>
  <c r="F40" i="1"/>
  <c r="Y40" i="1" s="1"/>
  <c r="F14" i="1"/>
  <c r="F27" i="1"/>
  <c r="Y27" i="1" s="1"/>
  <c r="F20" i="1"/>
  <c r="F33" i="1"/>
  <c r="Y33" i="1" s="1"/>
  <c r="F10" i="1"/>
  <c r="F18" i="1"/>
  <c r="F31" i="1"/>
  <c r="Y31" i="1" s="1"/>
  <c r="F39" i="1"/>
  <c r="Y39" i="1" s="1"/>
  <c r="F8" i="1"/>
  <c r="F16" i="1"/>
  <c r="F29" i="1"/>
  <c r="Y29" i="1" s="1"/>
  <c r="F37" i="1"/>
  <c r="Y37" i="1" s="1"/>
  <c r="F9" i="1"/>
  <c r="F13" i="1"/>
  <c r="F17" i="1"/>
  <c r="F21" i="1"/>
  <c r="F30" i="1"/>
  <c r="Y30" i="1" s="1"/>
  <c r="F34" i="1"/>
  <c r="Y34" i="1" s="1"/>
  <c r="F38" i="1"/>
  <c r="Y38" i="1" s="1"/>
  <c r="F42" i="1"/>
  <c r="Y42" i="1" s="1"/>
  <c r="V23" i="1"/>
  <c r="V6" i="1"/>
  <c r="Y21" i="1" l="1"/>
  <c r="W21" i="1"/>
  <c r="X21" i="1" s="1"/>
  <c r="Y13" i="1"/>
  <c r="W13" i="1"/>
  <c r="X13" i="1" s="1"/>
  <c r="Y8" i="1"/>
  <c r="W8" i="1"/>
  <c r="X8" i="1" s="1"/>
  <c r="Y18" i="1"/>
  <c r="W18" i="1"/>
  <c r="X18" i="1" s="1"/>
  <c r="Y15" i="1"/>
  <c r="W15" i="1"/>
  <c r="X15" i="1" s="1"/>
  <c r="Y7" i="1"/>
  <c r="W7" i="1"/>
  <c r="X7" i="1" s="1"/>
  <c r="Y17" i="1"/>
  <c r="W17" i="1"/>
  <c r="X17" i="1" s="1"/>
  <c r="Y9" i="1"/>
  <c r="W9" i="1"/>
  <c r="X9" i="1" s="1"/>
  <c r="Y16" i="1"/>
  <c r="W16" i="1"/>
  <c r="X16" i="1" s="1"/>
  <c r="Y10" i="1"/>
  <c r="W10" i="1"/>
  <c r="X10" i="1" s="1"/>
  <c r="Y20" i="1"/>
  <c r="W20" i="1"/>
  <c r="X20" i="1" s="1"/>
  <c r="Y14" i="1"/>
  <c r="W14" i="1"/>
  <c r="X14" i="1" s="1"/>
  <c r="Y19" i="1"/>
  <c r="W19" i="1"/>
  <c r="X19" i="1" s="1"/>
  <c r="Y11" i="1"/>
  <c r="W11" i="1"/>
  <c r="X11" i="1" s="1"/>
  <c r="Y12" i="1"/>
  <c r="W12" i="1"/>
  <c r="X12" i="1" s="1"/>
  <c r="Y6" i="1"/>
  <c r="W6" i="1"/>
  <c r="X6" i="1" s="1"/>
  <c r="W30" i="1"/>
  <c r="X30" i="1" s="1"/>
  <c r="Z30" i="1" s="1"/>
  <c r="W42" i="1"/>
  <c r="X42" i="1" s="1"/>
  <c r="Z42" i="1" s="1"/>
  <c r="W34" i="1"/>
  <c r="X34" i="1" s="1"/>
  <c r="Z34" i="1" s="1"/>
  <c r="W29" i="1"/>
  <c r="X29" i="1" s="1"/>
  <c r="Z29" i="1" s="1"/>
  <c r="W31" i="1"/>
  <c r="X31" i="1" s="1"/>
  <c r="Z31" i="1" s="1"/>
  <c r="W27" i="1"/>
  <c r="X27" i="1" s="1"/>
  <c r="Z27" i="1" s="1"/>
  <c r="W40" i="1"/>
  <c r="X40" i="1" s="1"/>
  <c r="Z40" i="1" s="1"/>
  <c r="W32" i="1"/>
  <c r="X32" i="1" s="1"/>
  <c r="Z32" i="1" s="1"/>
  <c r="W41" i="1"/>
  <c r="X41" i="1" s="1"/>
  <c r="Z41" i="1" s="1"/>
  <c r="W35" i="1"/>
  <c r="X35" i="1" s="1"/>
  <c r="Z35" i="1" s="1"/>
  <c r="W38" i="1"/>
  <c r="X38" i="1" s="1"/>
  <c r="Z38" i="1" s="1"/>
  <c r="W37" i="1"/>
  <c r="X37" i="1" s="1"/>
  <c r="Z37" i="1" s="1"/>
  <c r="W39" i="1"/>
  <c r="X39" i="1" s="1"/>
  <c r="Z39" i="1" s="1"/>
  <c r="W33" i="1"/>
  <c r="X33" i="1" s="1"/>
  <c r="Z33" i="1" s="1"/>
  <c r="W36" i="1"/>
  <c r="X36" i="1" s="1"/>
  <c r="Z36" i="1" s="1"/>
  <c r="W28" i="1"/>
  <c r="X28" i="1" s="1"/>
  <c r="Z28" i="1" s="1"/>
  <c r="Z6" i="1" l="1"/>
  <c r="Z12" i="1"/>
  <c r="Z11" i="1"/>
  <c r="Z19" i="1"/>
  <c r="Z14" i="1"/>
  <c r="Z20" i="1"/>
  <c r="Z10" i="1"/>
  <c r="Z16" i="1"/>
  <c r="Z9" i="1"/>
  <c r="Z17" i="1"/>
  <c r="Z7" i="1"/>
  <c r="Z15" i="1"/>
  <c r="Z18" i="1"/>
  <c r="Z8" i="1"/>
  <c r="Z13" i="1"/>
  <c r="Z21" i="1"/>
</calcChain>
</file>

<file path=xl/sharedStrings.xml><?xml version="1.0" encoding="utf-8"?>
<sst xmlns="http://schemas.openxmlformats.org/spreadsheetml/2006/main" count="134" uniqueCount="99">
  <si>
    <t>код группы</t>
  </si>
  <si>
    <t>ABC</t>
  </si>
  <si>
    <t>СКЛАД</t>
  </si>
  <si>
    <t>Расход</t>
  </si>
  <si>
    <t>мах ручной</t>
  </si>
  <si>
    <t>мах расчетный</t>
  </si>
  <si>
    <t>Проверка МАХ</t>
  </si>
  <si>
    <t>Заказ по максу</t>
  </si>
  <si>
    <t>ТМЦ</t>
  </si>
  <si>
    <t>Названия строк</t>
  </si>
  <si>
    <t>Общий итог</t>
  </si>
  <si>
    <t>Сумма по полю ИТОГ</t>
  </si>
  <si>
    <t>Клэфициент ABC</t>
  </si>
  <si>
    <t>Сумма по полю СКЛАД</t>
  </si>
  <si>
    <t>Итоговый заказ</t>
  </si>
  <si>
    <t>ABC бук</t>
  </si>
  <si>
    <t>Сумма по полю Итоговый заказ</t>
  </si>
  <si>
    <t>Средний расход</t>
  </si>
  <si>
    <t>Венге ПВХ</t>
  </si>
  <si>
    <t>Миланский орех ПВХ</t>
  </si>
  <si>
    <t>Сумма по полю Заказ по максу</t>
  </si>
  <si>
    <t>Light</t>
  </si>
  <si>
    <t>L20 Полотно дверное 600 венге 3D МИКРОФЛЕКС</t>
  </si>
  <si>
    <t>L20 Полотно дверное 700 венге 3D МИКРОФЛЕКС</t>
  </si>
  <si>
    <t>L20 Полотно дверное 800 венге 3D МИКРОФЛЕКС</t>
  </si>
  <si>
    <t>L20 Полотно дверное 900 венге 3D МИКРОФЛЕКС</t>
  </si>
  <si>
    <t>L22 Полотно дверное 600 венге 3D МИКРОФЛЕКС</t>
  </si>
  <si>
    <t>L22 Полотно дверное 700 венге 3D МИКРОФЛЕКС</t>
  </si>
  <si>
    <t>L22 Полотно дверное 800 венге 3D МИКРОФЛЕКС</t>
  </si>
  <si>
    <t>L22 Полотно дверное 900 венге 3D МИКРОФЛЕКС</t>
  </si>
  <si>
    <t>L23 Полотно дверное 600 венге 3D МИКРОФЛЕКС</t>
  </si>
  <si>
    <t>L23 Полотно дверное 700 венге 3D МИКРОФЛЕКС</t>
  </si>
  <si>
    <t>L23 Полотно дверное 800 венге 3D МИКРОФЛЕКС</t>
  </si>
  <si>
    <t>L23 Полотно дверное 900 венге 3D МИКРОФЛЕКС</t>
  </si>
  <si>
    <t>L26 Полотно дверное 600 венге 3D МИКРОФЛЕКС</t>
  </si>
  <si>
    <t>L26 Полотно дверное 700 венге 3D МИКРОФЛЕКС</t>
  </si>
  <si>
    <t>L26 Полотно дверное 800 венге 3D МИКРОФЛЕКС</t>
  </si>
  <si>
    <t>L26 Полотно дверное 900 венге 3D МИКРОФЛЕКС</t>
  </si>
  <si>
    <t>Деталь короба МДФ МИКРОФЛЕКС 70*26*2050 венге 3D</t>
  </si>
  <si>
    <t>Доборный элемент МДФ МИКРОФЛЕКС 8*100*2070 венге 3</t>
  </si>
  <si>
    <t>Доборный элемент МДФ МИКРОФЛЕКС 8*150*2070 венге 3</t>
  </si>
  <si>
    <t>Наличник МДФ МИКРОФЛЕКС 8*70*2150 венге 3D</t>
  </si>
  <si>
    <t>L20 Полотно дверное 600 ясень 3D МИКРОФЛЕКС</t>
  </si>
  <si>
    <t>L20 Полотно дверное 700 ясень 3D МИКРОФЛЕКС</t>
  </si>
  <si>
    <t>L20 Полотно дверное 800 ясень 3D МИКРОФЛЕКС</t>
  </si>
  <si>
    <t>L20 Полотно дверное 900 ясень 3D МИКРОФЛЕКС</t>
  </si>
  <si>
    <t>L22 Полотно дверное 600 ясень 3D МИКРОФЛЕКС</t>
  </si>
  <si>
    <t>L22 Полотно дверное 700 ясень 3D МИКРОФЛЕКС</t>
  </si>
  <si>
    <t>L22 Полотно дверное 800 ясень 3D МИКРОФЛЕКС</t>
  </si>
  <si>
    <t>L22 Полотно дверное 900 ясень 3D МИКРОФЛЕКС</t>
  </si>
  <si>
    <t>L23 Полотно дверное 600 ясень 3D МИКРОФЛЕКС</t>
  </si>
  <si>
    <t>L23 Полотно дверное 700 ясень 3D МИКРОФЛЕКС</t>
  </si>
  <si>
    <t>L23 Полотно дверное 800 ясень 3D МИКРОФЛЕКС</t>
  </si>
  <si>
    <t>L23 Полотно дверное 900 ясень 3D МИКРОФЛЕКС</t>
  </si>
  <si>
    <t>L26 Полотно дверное 600 ясень 3D МИКРОФЛЕКС</t>
  </si>
  <si>
    <t>L26 Полотно дверное 700 ясень 3D МИКРОФЛЕКС</t>
  </si>
  <si>
    <t>L26 Полотно дверное 800 ясень 3D МИКРОФЛЕКС</t>
  </si>
  <si>
    <t>L26 Полотно дверное 900 ясень 3D МИКРОФЛЕКС</t>
  </si>
  <si>
    <t>Деталь короба МДФ МИКРОФЛЕКС 70*26*2050 ясень 3D</t>
  </si>
  <si>
    <t>Доборный элемент МДФ МИКРОФЛЕКС 8*100*2070 ясень 3</t>
  </si>
  <si>
    <t>Доборный элемент МДФ МИКРОФЛЕКС 8*150*2070 ясень 3</t>
  </si>
  <si>
    <t>Наличник МДФ МИКРОФЛЕКС 8*70*2150 ясень 3D</t>
  </si>
  <si>
    <t>Беленый дуб ЛАМИНАТ</t>
  </si>
  <si>
    <t>Венге ЛАМИНАТ</t>
  </si>
  <si>
    <t>Миланский орех ЛАМИНАТ</t>
  </si>
  <si>
    <t>Белёный дуб ПВХ</t>
  </si>
  <si>
    <t>Итальянский орех ПВХ</t>
  </si>
  <si>
    <t>Дуб мокко ЭКОШПОН</t>
  </si>
  <si>
    <t>Дуб сантьяго ЭКОШПОН</t>
  </si>
  <si>
    <t>Ясень латте ЭКОШПОН</t>
  </si>
  <si>
    <t>Итальянский орех ЛАМИНАТ</t>
  </si>
  <si>
    <t>Венге Light</t>
  </si>
  <si>
    <t>Ясень Light</t>
  </si>
  <si>
    <t>K погонаж</t>
  </si>
  <si>
    <t>K ABC</t>
  </si>
  <si>
    <t>K ABC, Страхового запаса</t>
  </si>
  <si>
    <t>Страховой запас</t>
  </si>
  <si>
    <t>Модель</t>
  </si>
  <si>
    <t>размер</t>
  </si>
  <si>
    <t>Транзит</t>
  </si>
  <si>
    <t>Итог</t>
  </si>
  <si>
    <t>Сумма по полю Транзит</t>
  </si>
  <si>
    <t>Сумма по полю 5</t>
  </si>
  <si>
    <t>Сумма по полю 1</t>
  </si>
  <si>
    <t>Сумма по полю 2</t>
  </si>
  <si>
    <t>Сумма по полю 3</t>
  </si>
  <si>
    <t>Сумма по полю 4</t>
  </si>
  <si>
    <t>Сумма по полю 6</t>
  </si>
  <si>
    <t>Тиковое дерево ЭКОШПОН</t>
  </si>
  <si>
    <t>Ясень грей ЭКОШПОН</t>
  </si>
  <si>
    <t>Ясень снежный ЭКОШПОН</t>
  </si>
  <si>
    <t>Резерв</t>
  </si>
  <si>
    <t>Осталось обеспечить</t>
  </si>
  <si>
    <t>Гармошки Венге</t>
  </si>
  <si>
    <t>Гармошки Вишня</t>
  </si>
  <si>
    <t>Гармошки Груша Карат</t>
  </si>
  <si>
    <t>Гармошки Дуб старый</t>
  </si>
  <si>
    <t>Гармошки Ясень серый</t>
  </si>
  <si>
    <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</si>
</sst>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charset val="204"/>
      <scheme val="minor"/>
    </font>
    <font>
      <b/>
      <sz val="11"/>
      <color theme="1"/>
      <name val="Calibri"/>
      <family val="2"/>
      <charset val="204"/>
      <scheme val="minor"/>
    </font>
    <font>
      <sz val="10"/>
      <name val="Arial"/>
      <family val="2"/>
      <charset val="204"/>
    </font>
    <font>
      <b/>
      <sz val="10"/>
      <name val="Arial"/>
      <family val="2"/>
      <charset val="204"/>
    </font>
    <font>
      <b/>
      <sz val="9"/>
      <name val="Arial"/>
      <family val="2"/>
      <charset val="204"/>
    </font>
    <font>
      <b/>
      <sz val="16"/>
      <color theme="1"/>
      <name val="Calibri"/>
      <family val="2"/>
      <charset val="204"/>
      <scheme val="minor"/>
    </font>
    <font>
      <b/>
      <sz val="16"/>
      <name val="Arial"/>
      <family val="2"/>
      <charset val="204"/>
    </font>
    <font>
      <b/>
      <sz val="14"/>
      <color theme="1"/>
      <name val="Calibri"/>
      <family val="2"/>
      <charset val="204"/>
      <scheme val="minor"/>
    </font>
  </fonts>
  <fills count="8">
    <fill>
      <patternFill patternType="none"/>
    </fill>
    <fill>
      <patternFill patternType="gray125"/>
    </fill>
    <fill>
      <patternFill patternType="solid">
        <fgColor theme="5" tint="0.59999389629810485"/>
        <bgColor indexed="64"/>
      </patternFill>
    </fill>
    <fill>
      <patternFill patternType="solid">
        <fgColor theme="9" tint="0.59999389629810485"/>
        <bgColor indexed="64"/>
      </patternFill>
    </fill>
    <fill>
      <patternFill patternType="solid">
        <fgColor theme="5" tint="-0.249977111117893"/>
        <bgColor indexed="64"/>
      </patternFill>
    </fill>
    <fill>
      <patternFill patternType="solid">
        <fgColor theme="0"/>
        <bgColor indexed="64"/>
      </patternFill>
    </fill>
    <fill>
      <patternFill patternType="solid">
        <fgColor theme="7" tint="0.59999389629810485"/>
        <bgColor indexed="64"/>
      </patternFill>
    </fill>
    <fill>
      <patternFill patternType="solid">
        <fgColor rgb="FF00B050"/>
        <bgColor indexed="64"/>
      </patternFill>
    </fill>
  </fills>
  <borders count="29">
    <border>
      <left/>
      <right/>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s>
  <cellStyleXfs count="1">
    <xf numFmtId="0" fontId="0" fillId="0" borderId="0"/>
  </cellStyleXfs>
  <cellXfs count="116">
    <xf numFmtId="0" fontId="0" fillId="0" borderId="0" xfId="0"/>
    <xf numFmtId="0" fontId="0" fillId="0" borderId="5" xfId="0" applyFont="1" applyBorder="1" applyAlignment="1">
      <alignment horizontal="center" vertical="center" wrapText="1"/>
    </xf>
    <xf numFmtId="0" fontId="0" fillId="0" borderId="6" xfId="0" applyBorder="1" applyAlignment="1"/>
    <xf numFmtId="0" fontId="0" fillId="0" borderId="7" xfId="0" applyBorder="1" applyAlignment="1"/>
    <xf numFmtId="0" fontId="0" fillId="0" borderId="8" xfId="0" applyBorder="1" applyAlignment="1"/>
    <xf numFmtId="10" fontId="0" fillId="0" borderId="5" xfId="0" applyNumberFormat="1" applyBorder="1" applyAlignment="1"/>
    <xf numFmtId="0" fontId="0" fillId="0" borderId="0" xfId="0" pivotButton="1"/>
    <xf numFmtId="0" fontId="0" fillId="0" borderId="0" xfId="0" applyNumberFormat="1"/>
    <xf numFmtId="0" fontId="0" fillId="0" borderId="6" xfId="0" applyBorder="1" applyAlignment="1">
      <alignment wrapText="1"/>
    </xf>
    <xf numFmtId="0" fontId="0" fillId="0" borderId="7" xfId="0" applyBorder="1" applyAlignment="1">
      <alignment wrapText="1"/>
    </xf>
    <xf numFmtId="0" fontId="0" fillId="0" borderId="8" xfId="0" applyFill="1" applyBorder="1" applyAlignment="1">
      <alignment wrapText="1"/>
    </xf>
    <xf numFmtId="0" fontId="0" fillId="0" borderId="7" xfId="0" applyFill="1" applyBorder="1" applyAlignment="1">
      <alignment wrapText="1"/>
    </xf>
    <xf numFmtId="0" fontId="0" fillId="0" borderId="9" xfId="0" applyBorder="1" applyAlignment="1"/>
    <xf numFmtId="0" fontId="0" fillId="0" borderId="9" xfId="0" applyBorder="1" applyAlignment="1">
      <alignment wrapText="1"/>
    </xf>
    <xf numFmtId="0" fontId="2" fillId="0" borderId="5" xfId="0" applyFont="1" applyBorder="1" applyAlignment="1">
      <alignment vertical="center" wrapText="1"/>
    </xf>
    <xf numFmtId="0" fontId="0" fillId="0" borderId="5" xfId="0" applyBorder="1" applyAlignment="1"/>
    <xf numFmtId="0" fontId="4" fillId="0" borderId="5" xfId="0" applyFont="1" applyBorder="1" applyAlignment="1">
      <alignment horizontal="right"/>
    </xf>
    <xf numFmtId="10" fontId="0" fillId="0" borderId="6" xfId="0" applyNumberFormat="1" applyBorder="1" applyAlignment="1">
      <alignment wrapText="1"/>
    </xf>
    <xf numFmtId="0" fontId="0" fillId="0" borderId="8" xfId="0" applyBorder="1" applyAlignment="1">
      <alignment wrapText="1"/>
    </xf>
    <xf numFmtId="10" fontId="0" fillId="0" borderId="6" xfId="0" applyNumberFormat="1" applyBorder="1" applyAlignment="1"/>
    <xf numFmtId="10" fontId="0" fillId="2" borderId="6" xfId="0" applyNumberFormat="1" applyFill="1" applyBorder="1" applyAlignment="1"/>
    <xf numFmtId="0" fontId="0" fillId="0" borderId="7" xfId="0" applyFont="1" applyBorder="1" applyAlignment="1"/>
    <xf numFmtId="0" fontId="0" fillId="0" borderId="6" xfId="0" applyFont="1" applyBorder="1" applyAlignment="1"/>
    <xf numFmtId="0" fontId="0" fillId="0" borderId="8" xfId="0" applyFont="1" applyBorder="1" applyAlignment="1"/>
    <xf numFmtId="10" fontId="0" fillId="0" borderId="5" xfId="0" applyNumberFormat="1" applyBorder="1" applyAlignment="1">
      <alignment wrapText="1"/>
    </xf>
    <xf numFmtId="0" fontId="2" fillId="0" borderId="15" xfId="0" applyFont="1" applyBorder="1" applyAlignment="1">
      <alignment wrapText="1"/>
    </xf>
    <xf numFmtId="0" fontId="0" fillId="3" borderId="9" xfId="0" applyFill="1" applyBorder="1" applyAlignment="1"/>
    <xf numFmtId="0" fontId="3" fillId="3" borderId="17" xfId="0" applyFont="1" applyFill="1" applyBorder="1" applyAlignment="1">
      <alignment wrapText="1"/>
    </xf>
    <xf numFmtId="0" fontId="4" fillId="3" borderId="5" xfId="0" applyFont="1" applyFill="1" applyBorder="1" applyAlignment="1">
      <alignment horizontal="right"/>
    </xf>
    <xf numFmtId="0" fontId="0" fillId="3" borderId="7" xfId="0" applyFont="1" applyFill="1" applyBorder="1" applyAlignment="1"/>
    <xf numFmtId="0" fontId="1" fillId="3" borderId="7" xfId="0" applyFont="1" applyFill="1" applyBorder="1" applyAlignment="1"/>
    <xf numFmtId="0" fontId="1" fillId="3" borderId="9" xfId="0" applyFont="1" applyFill="1" applyBorder="1" applyAlignment="1"/>
    <xf numFmtId="10" fontId="1" fillId="3" borderId="6" xfId="0" applyNumberFormat="1" applyFont="1" applyFill="1" applyBorder="1" applyAlignment="1"/>
    <xf numFmtId="0" fontId="1" fillId="3" borderId="8" xfId="0" applyFont="1" applyFill="1" applyBorder="1" applyAlignment="1"/>
    <xf numFmtId="0" fontId="1" fillId="3" borderId="6" xfId="0" applyFont="1" applyFill="1" applyBorder="1" applyAlignment="1"/>
    <xf numFmtId="10" fontId="1" fillId="3" borderId="5" xfId="0" applyNumberFormat="1" applyFont="1" applyFill="1" applyBorder="1" applyAlignment="1"/>
    <xf numFmtId="10" fontId="0" fillId="4" borderId="6" xfId="0" applyNumberFormat="1" applyFill="1" applyBorder="1" applyAlignment="1"/>
    <xf numFmtId="0" fontId="0" fillId="4" borderId="7" xfId="0" applyFill="1" applyBorder="1" applyAlignment="1"/>
    <xf numFmtId="0" fontId="0" fillId="4" borderId="9" xfId="0" applyFill="1" applyBorder="1" applyAlignment="1"/>
    <xf numFmtId="0" fontId="0" fillId="4" borderId="8" xfId="0" applyFill="1" applyBorder="1" applyAlignment="1"/>
    <xf numFmtId="0" fontId="3" fillId="4" borderId="17" xfId="0" applyFont="1" applyFill="1" applyBorder="1" applyAlignment="1">
      <alignment wrapText="1"/>
    </xf>
    <xf numFmtId="0" fontId="4" fillId="4" borderId="5" xfId="0" applyFont="1" applyFill="1" applyBorder="1" applyAlignment="1">
      <alignment horizontal="right"/>
    </xf>
    <xf numFmtId="0" fontId="0" fillId="4" borderId="7" xfId="0" applyFont="1" applyFill="1" applyBorder="1" applyAlignment="1"/>
    <xf numFmtId="0" fontId="0" fillId="4" borderId="8" xfId="0" applyFont="1" applyFill="1" applyBorder="1" applyAlignment="1"/>
    <xf numFmtId="0" fontId="0" fillId="4" borderId="6" xfId="0" applyFill="1" applyBorder="1" applyAlignment="1"/>
    <xf numFmtId="10" fontId="0" fillId="4" borderId="5" xfId="0" applyNumberFormat="1" applyFill="1" applyBorder="1" applyAlignment="1"/>
    <xf numFmtId="10" fontId="0" fillId="5" borderId="6" xfId="0" applyNumberFormat="1" applyFill="1" applyBorder="1" applyAlignment="1"/>
    <xf numFmtId="10" fontId="0" fillId="3" borderId="6" xfId="0" applyNumberFormat="1" applyFill="1" applyBorder="1" applyAlignment="1"/>
    <xf numFmtId="10" fontId="0" fillId="6" borderId="6" xfId="0" applyNumberFormat="1" applyFill="1" applyBorder="1" applyAlignment="1"/>
    <xf numFmtId="0" fontId="0" fillId="5" borderId="7" xfId="0" applyFill="1" applyBorder="1" applyAlignment="1"/>
    <xf numFmtId="0" fontId="0" fillId="5" borderId="7" xfId="0" applyFill="1" applyBorder="1" applyAlignment="1">
      <alignment wrapText="1"/>
    </xf>
    <xf numFmtId="0" fontId="1" fillId="5" borderId="7" xfId="0" applyFont="1" applyFill="1" applyBorder="1" applyAlignment="1"/>
    <xf numFmtId="10" fontId="0" fillId="0" borderId="18" xfId="0" applyNumberFormat="1" applyBorder="1" applyAlignment="1"/>
    <xf numFmtId="0" fontId="0" fillId="0" borderId="19" xfId="0" applyBorder="1" applyAlignment="1"/>
    <xf numFmtId="0" fontId="0" fillId="0" borderId="20" xfId="0" applyBorder="1" applyAlignment="1"/>
    <xf numFmtId="0" fontId="0" fillId="0" borderId="21" xfId="0" applyFont="1" applyBorder="1" applyAlignment="1"/>
    <xf numFmtId="0" fontId="0" fillId="0" borderId="11" xfId="0" applyFont="1" applyBorder="1" applyAlignment="1"/>
    <xf numFmtId="10" fontId="0" fillId="0" borderId="20" xfId="0" applyNumberFormat="1" applyBorder="1" applyAlignment="1"/>
    <xf numFmtId="0" fontId="5" fillId="0" borderId="7" xfId="0" applyFont="1" applyBorder="1" applyAlignment="1"/>
    <xf numFmtId="0" fontId="5" fillId="0" borderId="9" xfId="0" applyFont="1" applyBorder="1" applyAlignment="1"/>
    <xf numFmtId="10" fontId="5" fillId="0" borderId="2" xfId="0" applyNumberFormat="1" applyFont="1" applyBorder="1" applyAlignment="1"/>
    <xf numFmtId="0" fontId="5" fillId="0" borderId="4" xfId="0" applyFont="1" applyBorder="1" applyAlignment="1"/>
    <xf numFmtId="0" fontId="6" fillId="0" borderId="1" xfId="0" applyFont="1" applyBorder="1" applyAlignment="1">
      <alignment vertical="center" wrapText="1"/>
    </xf>
    <xf numFmtId="0" fontId="5" fillId="0" borderId="1" xfId="0" applyFont="1" applyBorder="1" applyAlignment="1">
      <alignment horizontal="center" vertical="center" wrapText="1"/>
    </xf>
    <xf numFmtId="0" fontId="5" fillId="5" borderId="7" xfId="0" applyFont="1" applyFill="1" applyBorder="1" applyAlignment="1"/>
    <xf numFmtId="0" fontId="5" fillId="7" borderId="2" xfId="0" applyFont="1" applyFill="1" applyBorder="1" applyAlignment="1"/>
    <xf numFmtId="0" fontId="5" fillId="7" borderId="3" xfId="0" applyFont="1" applyFill="1" applyBorder="1" applyAlignment="1"/>
    <xf numFmtId="0" fontId="5" fillId="7" borderId="4" xfId="0" applyFont="1" applyFill="1" applyBorder="1" applyAlignment="1"/>
    <xf numFmtId="2" fontId="0" fillId="0" borderId="23" xfId="0" applyNumberFormat="1" applyBorder="1" applyAlignment="1"/>
    <xf numFmtId="0" fontId="0" fillId="0" borderId="14" xfId="0" applyBorder="1" applyAlignment="1"/>
    <xf numFmtId="2" fontId="7" fillId="7" borderId="13" xfId="0" applyNumberFormat="1" applyFont="1" applyFill="1" applyBorder="1" applyAlignment="1"/>
    <xf numFmtId="2" fontId="0" fillId="0" borderId="24" xfId="0" applyNumberFormat="1" applyBorder="1" applyAlignment="1">
      <alignment horizontal="center" wrapText="1"/>
    </xf>
    <xf numFmtId="2" fontId="0" fillId="4" borderId="24" xfId="0" applyNumberFormat="1" applyFill="1" applyBorder="1" applyAlignment="1"/>
    <xf numFmtId="2" fontId="1" fillId="3" borderId="24" xfId="0" applyNumberFormat="1" applyFont="1" applyFill="1" applyBorder="1" applyAlignment="1"/>
    <xf numFmtId="2" fontId="0" fillId="0" borderId="24" xfId="0" applyNumberFormat="1" applyBorder="1" applyAlignment="1"/>
    <xf numFmtId="2" fontId="7" fillId="7" borderId="1" xfId="0" applyNumberFormat="1" applyFont="1" applyFill="1" applyBorder="1" applyAlignment="1"/>
    <xf numFmtId="0" fontId="0" fillId="5" borderId="8" xfId="0" applyFill="1" applyBorder="1" applyAlignment="1"/>
    <xf numFmtId="0" fontId="0" fillId="0" borderId="17" xfId="0" applyBorder="1" applyAlignment="1"/>
    <xf numFmtId="0" fontId="0" fillId="0" borderId="11" xfId="0" applyBorder="1" applyAlignment="1"/>
    <xf numFmtId="0" fontId="5" fillId="0" borderId="11" xfId="0" applyFont="1" applyBorder="1" applyAlignment="1"/>
    <xf numFmtId="0" fontId="0" fillId="0" borderId="25" xfId="0" applyBorder="1" applyAlignment="1">
      <alignment wrapText="1"/>
    </xf>
    <xf numFmtId="0" fontId="0" fillId="4" borderId="25" xfId="0" applyFill="1" applyBorder="1" applyAlignment="1"/>
    <xf numFmtId="0" fontId="1" fillId="3" borderId="25" xfId="0" applyFont="1" applyFill="1" applyBorder="1" applyAlignment="1"/>
    <xf numFmtId="0" fontId="0" fillId="0" borderId="25" xfId="0" applyBorder="1" applyAlignment="1"/>
    <xf numFmtId="0" fontId="0" fillId="0" borderId="21" xfId="0" applyBorder="1" applyAlignment="1"/>
    <xf numFmtId="0" fontId="5" fillId="0" borderId="13" xfId="0" applyFont="1" applyBorder="1" applyAlignment="1">
      <alignment horizontal="center" vertical="center" wrapText="1"/>
    </xf>
    <xf numFmtId="0" fontId="0" fillId="0" borderId="24" xfId="0" applyFont="1" applyBorder="1" applyAlignment="1">
      <alignment horizontal="center" vertical="center" wrapText="1"/>
    </xf>
    <xf numFmtId="0" fontId="4" fillId="4" borderId="24" xfId="0" applyFont="1" applyFill="1" applyBorder="1" applyAlignment="1">
      <alignment horizontal="right"/>
    </xf>
    <xf numFmtId="0" fontId="4" fillId="3" borderId="24" xfId="0" applyFont="1" applyFill="1" applyBorder="1" applyAlignment="1">
      <alignment horizontal="right"/>
    </xf>
    <xf numFmtId="0" fontId="0" fillId="0" borderId="24" xfId="0" applyBorder="1" applyAlignment="1"/>
    <xf numFmtId="0" fontId="0" fillId="0" borderId="26" xfId="0" applyFont="1" applyFill="1" applyBorder="1" applyAlignment="1">
      <alignment wrapText="1"/>
    </xf>
    <xf numFmtId="0" fontId="0" fillId="4" borderId="26" xfId="0" applyFont="1" applyFill="1" applyBorder="1" applyAlignment="1"/>
    <xf numFmtId="0" fontId="1" fillId="3" borderId="26" xfId="0" applyFont="1" applyFill="1" applyBorder="1" applyAlignment="1"/>
    <xf numFmtId="0" fontId="0" fillId="0" borderId="26" xfId="0" applyFont="1" applyBorder="1" applyAlignment="1"/>
    <xf numFmtId="0" fontId="5" fillId="0" borderId="10" xfId="0" applyFont="1" applyBorder="1" applyAlignment="1"/>
    <xf numFmtId="0" fontId="0" fillId="0" borderId="27" xfId="0" applyFont="1" applyBorder="1" applyAlignment="1">
      <alignment horizontal="center" vertical="center" wrapText="1"/>
    </xf>
    <xf numFmtId="0" fontId="4" fillId="4" borderId="7" xfId="0" applyFont="1" applyFill="1" applyBorder="1" applyAlignment="1">
      <alignment horizontal="right"/>
    </xf>
    <xf numFmtId="0" fontId="4" fillId="3" borderId="7" xfId="0" applyFont="1" applyFill="1" applyBorder="1" applyAlignment="1">
      <alignment horizontal="right"/>
    </xf>
    <xf numFmtId="0" fontId="5" fillId="0" borderId="28" xfId="0" applyFont="1" applyBorder="1" applyAlignment="1">
      <alignment horizontal="center" vertical="center" wrapText="1"/>
    </xf>
    <xf numFmtId="0" fontId="5" fillId="0" borderId="28" xfId="0" applyFont="1" applyBorder="1" applyAlignment="1"/>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xf numFmtId="0" fontId="4" fillId="4" borderId="6" xfId="0" applyFont="1" applyFill="1" applyBorder="1" applyAlignment="1">
      <alignment horizontal="right"/>
    </xf>
    <xf numFmtId="0" fontId="4" fillId="3" borderId="6" xfId="0" applyFont="1" applyFill="1" applyBorder="1" applyAlignment="1">
      <alignment horizontal="right"/>
    </xf>
    <xf numFmtId="0" fontId="0" fillId="3" borderId="8" xfId="0" applyFont="1" applyFill="1" applyBorder="1" applyAlignment="1"/>
    <xf numFmtId="0" fontId="0" fillId="0" borderId="0" xfId="0" applyAlignment="1">
      <alignment horizontal="left"/>
    </xf>
    <xf numFmtId="0" fontId="0" fillId="5" borderId="21" xfId="0" applyFill="1" applyBorder="1" applyAlignment="1"/>
    <xf numFmtId="0" fontId="5" fillId="5" borderId="13"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4" fillId="5" borderId="24" xfId="0" applyFont="1" applyFill="1" applyBorder="1" applyAlignment="1">
      <alignment horizontal="right"/>
    </xf>
    <xf numFmtId="0" fontId="0" fillId="5" borderId="24" xfId="0" applyFill="1" applyBorder="1" applyAlignment="1"/>
    <xf numFmtId="0" fontId="4" fillId="0" borderId="24" xfId="0" applyFont="1" applyBorder="1" applyAlignment="1">
      <alignment horizontal="right"/>
    </xf>
    <xf numFmtId="0" fontId="0" fillId="0" borderId="16" xfId="0" applyBorder="1" applyAlignment="1">
      <alignment horizontal="center"/>
    </xf>
    <xf numFmtId="0" fontId="0" fillId="0" borderId="12" xfId="0" applyBorder="1" applyAlignment="1">
      <alignment horizontal="center"/>
    </xf>
    <xf numFmtId="0" fontId="0" fillId="0" borderId="22" xfId="0" applyBorder="1" applyAlignment="1">
      <alignment horizontal="center"/>
    </xf>
  </cellXfs>
  <cellStyles count="1">
    <cellStyle name="Обычный" xfId="0" builtinId="0"/>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ocalhost\C$\@GMT-2016.08.31-04.43.54\Users\User\Desktop\&#1089;&#1086;&#1079;&#1076;&#1072;&#1085;&#1080;&#1077;%20&#1079;&#1072;&#1082;&#1072;&#1079;&#1072;\Sale%203%20&#1087;&#1077;&#1088;&#1080;&#1086;&#1076;%20airon%20sorent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row r="4">
          <cell r="B4" t="str">
            <v>Анализ продаж (руб.)</v>
          </cell>
        </row>
        <row r="5">
          <cell r="A5" t="str">
            <v>С 01.07.16 по 31.07.16</v>
          </cell>
        </row>
        <row r="6">
          <cell r="A6" t="str">
            <v>По всем фирмам. По всем юр. лицам. По всем упр. аналитикам. По номенклатурным позициям из группы "SORENTO". По всем поставщикам. По покупателям из группы "Покупатели". По всем авторам документов. По всем проектам.</v>
          </cell>
        </row>
        <row r="7">
          <cell r="A7" t="str">
            <v>Номенклатура</v>
          </cell>
          <cell r="C7" t="str">
            <v>Ед.</v>
          </cell>
          <cell r="D7" t="str">
            <v>Количество</v>
          </cell>
        </row>
        <row r="8">
          <cell r="A8" t="str">
            <v>Airon ПВХ, царги</v>
          </cell>
          <cell r="D8" t="str">
            <v xml:space="preserve"> </v>
          </cell>
        </row>
        <row r="9">
          <cell r="A9" t="str">
            <v>SORENTO</v>
          </cell>
          <cell r="D9" t="str">
            <v xml:space="preserve"> </v>
          </cell>
        </row>
        <row r="10">
          <cell r="A10" t="str">
            <v>Акация белая полотна</v>
          </cell>
          <cell r="D10" t="str">
            <v xml:space="preserve"> </v>
          </cell>
        </row>
        <row r="11">
          <cell r="A11" t="str">
            <v>Доборная планка 100 мм эко-шпон light акация белая</v>
          </cell>
          <cell r="C11" t="str">
            <v>шт</v>
          </cell>
          <cell r="D11">
            <v>147.5</v>
          </cell>
        </row>
        <row r="12">
          <cell r="A12" t="str">
            <v>Доборная планка 150 мм эко-шпон light акация белая</v>
          </cell>
          <cell r="C12" t="str">
            <v>шт</v>
          </cell>
          <cell r="D12">
            <v>31</v>
          </cell>
        </row>
        <row r="13">
          <cell r="A13" t="str">
            <v>Коробка эко-шпон light акация белая</v>
          </cell>
          <cell r="C13" t="str">
            <v>шт</v>
          </cell>
          <cell r="D13">
            <v>282.5</v>
          </cell>
        </row>
        <row r="14">
          <cell r="A14" t="str">
            <v>Наличник эко-шпон light акация белая</v>
          </cell>
          <cell r="C14" t="str">
            <v>шт</v>
          </cell>
          <cell r="D14">
            <v>507</v>
          </cell>
        </row>
        <row r="15">
          <cell r="A15" t="str">
            <v>Соренто S-02 эко-шпон light акация белая 60</v>
          </cell>
          <cell r="C15" t="str">
            <v>шт</v>
          </cell>
          <cell r="D15">
            <v>7</v>
          </cell>
        </row>
        <row r="16">
          <cell r="A16" t="str">
            <v>Соренто S-02 эко-шпон light акация белая 70</v>
          </cell>
          <cell r="C16" t="str">
            <v>шт</v>
          </cell>
          <cell r="D16">
            <v>8</v>
          </cell>
        </row>
        <row r="17">
          <cell r="A17" t="str">
            <v>Соренто S-02 эко-шпон light акация белая 80</v>
          </cell>
          <cell r="C17" t="str">
            <v>шт</v>
          </cell>
          <cell r="D17">
            <v>20</v>
          </cell>
        </row>
        <row r="18">
          <cell r="A18" t="str">
            <v>Соренто S-02 эко-шпон light акация белая 90</v>
          </cell>
          <cell r="C18" t="str">
            <v>шт</v>
          </cell>
          <cell r="D18">
            <v>2</v>
          </cell>
        </row>
        <row r="19">
          <cell r="A19" t="str">
            <v>Соренто S-03 эко-шпон light акация белая 60</v>
          </cell>
          <cell r="C19" t="str">
            <v>шт</v>
          </cell>
          <cell r="D19">
            <v>3</v>
          </cell>
        </row>
        <row r="20">
          <cell r="A20" t="str">
            <v>Соренто S-03 эко-шпон light акация белая 70</v>
          </cell>
          <cell r="C20" t="str">
            <v>шт</v>
          </cell>
          <cell r="D20">
            <v>2</v>
          </cell>
        </row>
        <row r="21">
          <cell r="A21" t="str">
            <v>Соренто S-03 эко-шпон light акация белая 80</v>
          </cell>
          <cell r="C21" t="str">
            <v>шт</v>
          </cell>
          <cell r="D21">
            <v>1</v>
          </cell>
        </row>
        <row r="22">
          <cell r="A22" t="str">
            <v>Соренто S-04 эко-шпон light акация белая 60</v>
          </cell>
          <cell r="C22" t="str">
            <v>шт</v>
          </cell>
          <cell r="D22">
            <v>7</v>
          </cell>
        </row>
        <row r="23">
          <cell r="A23" t="str">
            <v>Соренто S-04 эко-шпон light акация белая 70</v>
          </cell>
          <cell r="C23" t="str">
            <v>шт</v>
          </cell>
          <cell r="D23">
            <v>2</v>
          </cell>
        </row>
        <row r="24">
          <cell r="A24" t="str">
            <v>Соренто S-04 эко-шпон light акация белая 80</v>
          </cell>
          <cell r="C24" t="str">
            <v>шт</v>
          </cell>
          <cell r="D24">
            <v>14</v>
          </cell>
        </row>
        <row r="25">
          <cell r="A25" t="str">
            <v>Соренто S-04 эко-шпон light акация белая 90</v>
          </cell>
          <cell r="C25" t="str">
            <v>шт</v>
          </cell>
          <cell r="D25">
            <v>1</v>
          </cell>
        </row>
        <row r="26">
          <cell r="A26" t="str">
            <v>Соренто S-07 эко-шпон light акация белая 60</v>
          </cell>
          <cell r="C26" t="str">
            <v>шт</v>
          </cell>
          <cell r="D26">
            <v>11</v>
          </cell>
        </row>
        <row r="27">
          <cell r="A27" t="str">
            <v>Соренто S-07 эко-шпон light акация белая 70</v>
          </cell>
          <cell r="C27" t="str">
            <v>шт</v>
          </cell>
          <cell r="D27">
            <v>10</v>
          </cell>
        </row>
        <row r="28">
          <cell r="A28" t="str">
            <v>Соренто S-07 эко-шпон light акация белая 80</v>
          </cell>
          <cell r="C28" t="str">
            <v>шт</v>
          </cell>
          <cell r="D28">
            <v>14</v>
          </cell>
        </row>
        <row r="29">
          <cell r="A29" t="str">
            <v>Соренто S-07 эко-шпон light акация белая 90</v>
          </cell>
          <cell r="C29" t="str">
            <v>шт</v>
          </cell>
          <cell r="D29">
            <v>3</v>
          </cell>
        </row>
        <row r="30">
          <cell r="A30" t="str">
            <v>Соренто S-09 эко-шпон light акация белая 80</v>
          </cell>
          <cell r="C30" t="str">
            <v>шт</v>
          </cell>
          <cell r="D30">
            <v>1</v>
          </cell>
        </row>
        <row r="31">
          <cell r="A31" t="str">
            <v>Соренто S-10 эко-шпон light акация белая 60</v>
          </cell>
          <cell r="C31" t="str">
            <v>шт</v>
          </cell>
          <cell r="D31">
            <v>2</v>
          </cell>
        </row>
        <row r="32">
          <cell r="A32" t="str">
            <v>Соренто S-10 эко-шпон light акация белая 70</v>
          </cell>
          <cell r="C32" t="str">
            <v>шт</v>
          </cell>
          <cell r="D32">
            <v>2</v>
          </cell>
        </row>
        <row r="33">
          <cell r="A33" t="str">
            <v>Соренто S-10 эко-шпон light акация белая 80</v>
          </cell>
          <cell r="C33" t="str">
            <v>шт</v>
          </cell>
          <cell r="D33">
            <v>1</v>
          </cell>
        </row>
        <row r="34">
          <cell r="A34" t="str">
            <v>Акация черная полотна</v>
          </cell>
          <cell r="D34" t="str">
            <v xml:space="preserve"> </v>
          </cell>
        </row>
        <row r="35">
          <cell r="A35" t="str">
            <v>Доборная планка 100мм эко-шпон light акация черная</v>
          </cell>
          <cell r="C35" t="str">
            <v>шт</v>
          </cell>
          <cell r="D35">
            <v>61.5</v>
          </cell>
        </row>
        <row r="36">
          <cell r="A36" t="str">
            <v>Доборная планка 150мм эко-шпон light акация черная</v>
          </cell>
          <cell r="C36" t="str">
            <v>шт</v>
          </cell>
          <cell r="D36">
            <v>48.5</v>
          </cell>
        </row>
        <row r="37">
          <cell r="A37" t="str">
            <v>Коробка эко-шпон light акация черная</v>
          </cell>
          <cell r="C37" t="str">
            <v>шт</v>
          </cell>
          <cell r="D37">
            <v>140.5</v>
          </cell>
        </row>
        <row r="38">
          <cell r="A38" t="str">
            <v>Наличник эко-шпон light акация черная</v>
          </cell>
          <cell r="C38" t="str">
            <v>шт</v>
          </cell>
          <cell r="D38">
            <v>259</v>
          </cell>
        </row>
        <row r="39">
          <cell r="A39" t="str">
            <v>Притворная планка эко-шпон light акация черная</v>
          </cell>
          <cell r="C39" t="str">
            <v>шт</v>
          </cell>
          <cell r="D39">
            <v>2</v>
          </cell>
        </row>
        <row r="40">
          <cell r="A40" t="str">
            <v>Соренто S-02 эко-шпон light акация черная 60</v>
          </cell>
          <cell r="C40" t="str">
            <v>шт</v>
          </cell>
          <cell r="D40">
            <v>4</v>
          </cell>
        </row>
        <row r="41">
          <cell r="A41" t="str">
            <v>Соренто S-02 эко-шпон light акация черная 70</v>
          </cell>
          <cell r="C41" t="str">
            <v>шт</v>
          </cell>
          <cell r="D41">
            <v>1</v>
          </cell>
        </row>
        <row r="42">
          <cell r="A42" t="str">
            <v>Соренто S-02 эко-шпон light акация черная 80</v>
          </cell>
          <cell r="C42" t="str">
            <v>шт</v>
          </cell>
          <cell r="D42">
            <v>3</v>
          </cell>
        </row>
        <row r="43">
          <cell r="A43" t="str">
            <v>Соренто S-03 эко-шпон light акация черная 60</v>
          </cell>
          <cell r="C43" t="str">
            <v>шт</v>
          </cell>
          <cell r="D43">
            <v>1</v>
          </cell>
        </row>
        <row r="44">
          <cell r="A44" t="str">
            <v>Соренто S-03 эко-шпон light акация черная 70</v>
          </cell>
          <cell r="C44" t="str">
            <v>шт</v>
          </cell>
          <cell r="D44">
            <v>5</v>
          </cell>
        </row>
        <row r="45">
          <cell r="A45" t="str">
            <v>Соренто S-03 эко-шпон light акация черная 80</v>
          </cell>
          <cell r="C45" t="str">
            <v>шт</v>
          </cell>
          <cell r="D45">
            <v>3</v>
          </cell>
        </row>
        <row r="46">
          <cell r="A46" t="str">
            <v>Соренто S-03 эко-шпон light акация черная 90</v>
          </cell>
          <cell r="C46" t="str">
            <v>шт</v>
          </cell>
          <cell r="D46">
            <v>1</v>
          </cell>
        </row>
        <row r="47">
          <cell r="A47" t="str">
            <v>Соренто S-04 эко-шпон light акация черная 60</v>
          </cell>
          <cell r="C47" t="str">
            <v>шт</v>
          </cell>
          <cell r="D47">
            <v>2</v>
          </cell>
        </row>
        <row r="48">
          <cell r="A48" t="str">
            <v>Соренто S-04 эко-шпон light акация черная 70</v>
          </cell>
          <cell r="C48" t="str">
            <v>шт</v>
          </cell>
          <cell r="D48">
            <v>3</v>
          </cell>
        </row>
        <row r="49">
          <cell r="A49" t="str">
            <v>Соренто S-04 эко-шпон light акация черная 80</v>
          </cell>
          <cell r="C49" t="str">
            <v>шт</v>
          </cell>
          <cell r="D49">
            <v>4</v>
          </cell>
        </row>
        <row r="50">
          <cell r="A50" t="str">
            <v>Соренто S-07 эко-шпон light акация черная 60</v>
          </cell>
          <cell r="C50" t="str">
            <v>шт</v>
          </cell>
          <cell r="D50">
            <v>10</v>
          </cell>
        </row>
        <row r="51">
          <cell r="A51" t="str">
            <v>Соренто S-07 эко-шпон light акация черная 70</v>
          </cell>
          <cell r="C51" t="str">
            <v>шт</v>
          </cell>
          <cell r="D51">
            <v>8</v>
          </cell>
        </row>
        <row r="52">
          <cell r="A52" t="str">
            <v>Соренто S-07 эко-шпон light акация черная 80</v>
          </cell>
          <cell r="C52" t="str">
            <v>шт</v>
          </cell>
          <cell r="D52">
            <v>7</v>
          </cell>
        </row>
        <row r="53">
          <cell r="A53" t="str">
            <v>Соренто S-09 эко-шпон light акация черная 80</v>
          </cell>
          <cell r="C53" t="str">
            <v>шт</v>
          </cell>
          <cell r="D53">
            <v>2</v>
          </cell>
        </row>
        <row r="54">
          <cell r="A54" t="str">
            <v>Соренто S-10 эко-шпон light акация черная 60</v>
          </cell>
          <cell r="C54" t="str">
            <v>шт</v>
          </cell>
          <cell r="D54">
            <v>1</v>
          </cell>
        </row>
        <row r="55">
          <cell r="A55" t="str">
            <v>Соренто S-10 эко-шпон light акация черная 80</v>
          </cell>
          <cell r="C55" t="str">
            <v>шт</v>
          </cell>
          <cell r="D55">
            <v>5</v>
          </cell>
        </row>
        <row r="56">
          <cell r="A56" t="str">
            <v>Вяз капучино полотна</v>
          </cell>
          <cell r="D56" t="str">
            <v xml:space="preserve"> </v>
          </cell>
        </row>
        <row r="57">
          <cell r="A57" t="str">
            <v>Доборная планка 100 мм эко-шпон light вяз капучино</v>
          </cell>
          <cell r="C57" t="str">
            <v>шт</v>
          </cell>
          <cell r="D57">
            <v>168.5</v>
          </cell>
        </row>
        <row r="58">
          <cell r="A58" t="str">
            <v>Доборная планка 150 мм эко-шпон light вяз капучино</v>
          </cell>
          <cell r="C58" t="str">
            <v>шт</v>
          </cell>
          <cell r="D58">
            <v>90</v>
          </cell>
        </row>
        <row r="59">
          <cell r="A59" t="str">
            <v>Коробка эко-шпон light вяз капучино</v>
          </cell>
          <cell r="C59" t="str">
            <v>шт</v>
          </cell>
          <cell r="D59">
            <v>207</v>
          </cell>
        </row>
        <row r="60">
          <cell r="A60" t="str">
            <v>Наличник эко-шпон light вяз капучино</v>
          </cell>
          <cell r="C60" t="str">
            <v>шт</v>
          </cell>
          <cell r="D60">
            <v>520.5</v>
          </cell>
        </row>
        <row r="61">
          <cell r="A61" t="str">
            <v>Соренто S-02 эко-шпон light вяз капучино 60</v>
          </cell>
          <cell r="C61" t="str">
            <v>шт</v>
          </cell>
          <cell r="D61">
            <v>7</v>
          </cell>
        </row>
        <row r="62">
          <cell r="A62" t="str">
            <v>Соренто S-02 эко-шпон light вяз капучино 70</v>
          </cell>
          <cell r="C62" t="str">
            <v>шт</v>
          </cell>
          <cell r="D62">
            <v>13</v>
          </cell>
        </row>
        <row r="63">
          <cell r="A63" t="str">
            <v>Соренто S-02 эко-шпон light вяз капучино 80</v>
          </cell>
          <cell r="C63" t="str">
            <v>шт</v>
          </cell>
          <cell r="D63">
            <v>17</v>
          </cell>
        </row>
        <row r="64">
          <cell r="A64" t="str">
            <v>Соренто S-03 эко-шпон light вяз капучино 60</v>
          </cell>
          <cell r="C64" t="str">
            <v>шт</v>
          </cell>
          <cell r="D64">
            <v>4</v>
          </cell>
        </row>
        <row r="65">
          <cell r="A65" t="str">
            <v>Соренто S-03 эко-шпон light вяз капучино 70</v>
          </cell>
          <cell r="C65" t="str">
            <v>шт</v>
          </cell>
          <cell r="D65">
            <v>2</v>
          </cell>
        </row>
        <row r="66">
          <cell r="A66" t="str">
            <v>Соренто S-03 эко-шпон light вяз капучино 90</v>
          </cell>
          <cell r="C66" t="str">
            <v>шт</v>
          </cell>
          <cell r="D66">
            <v>1</v>
          </cell>
        </row>
        <row r="67">
          <cell r="A67" t="str">
            <v>Соренто S-04 эко-шпон light вяз капучино 60</v>
          </cell>
          <cell r="C67" t="str">
            <v>шт</v>
          </cell>
          <cell r="D67" t="str">
            <v xml:space="preserve"> </v>
          </cell>
        </row>
        <row r="68">
          <cell r="A68" t="str">
            <v>Соренто S-04 эко-шпон light вяз капучино 70</v>
          </cell>
          <cell r="C68" t="str">
            <v>шт</v>
          </cell>
          <cell r="D68">
            <v>8</v>
          </cell>
        </row>
        <row r="69">
          <cell r="A69" t="str">
            <v>Соренто S-04 эко-шпон light вяз капучино 80</v>
          </cell>
          <cell r="C69" t="str">
            <v>шт</v>
          </cell>
          <cell r="D69">
            <v>11</v>
          </cell>
        </row>
        <row r="70">
          <cell r="A70" t="str">
            <v>Соренто S-04 эко-шпон light вяз капучино 90</v>
          </cell>
          <cell r="C70" t="str">
            <v>шт</v>
          </cell>
          <cell r="D70">
            <v>1</v>
          </cell>
        </row>
        <row r="71">
          <cell r="A71" t="str">
            <v>Соренто S-07 эко-шпон light вяз капучино 60</v>
          </cell>
          <cell r="C71" t="str">
            <v>шт</v>
          </cell>
          <cell r="D71">
            <v>9</v>
          </cell>
        </row>
        <row r="72">
          <cell r="A72" t="str">
            <v>Соренто S-07 эко-шпон light вяз капучино 70</v>
          </cell>
          <cell r="C72" t="str">
            <v>шт</v>
          </cell>
          <cell r="D72">
            <v>5</v>
          </cell>
        </row>
        <row r="73">
          <cell r="A73" t="str">
            <v>Соренто S-07 эко-шпон light вяз капучино 80</v>
          </cell>
          <cell r="C73" t="str">
            <v>шт</v>
          </cell>
          <cell r="D73">
            <v>9</v>
          </cell>
        </row>
        <row r="74">
          <cell r="A74" t="str">
            <v>Соренто S-07 эко-шпон light вяз капучино 90</v>
          </cell>
          <cell r="C74" t="str">
            <v>шт</v>
          </cell>
          <cell r="D74">
            <v>2</v>
          </cell>
        </row>
        <row r="75">
          <cell r="A75" t="str">
            <v>Соренто S-10 эко-шпон light вяз капучино 60</v>
          </cell>
          <cell r="C75" t="str">
            <v>шт</v>
          </cell>
          <cell r="D75">
            <v>4</v>
          </cell>
        </row>
        <row r="76">
          <cell r="A76" t="str">
            <v>Соренто S-10 эко-шпон light вяз капучино 70</v>
          </cell>
          <cell r="C76" t="str">
            <v>шт</v>
          </cell>
          <cell r="D76">
            <v>1</v>
          </cell>
        </row>
        <row r="77">
          <cell r="A77" t="str">
            <v>Соренто S-10 эко-шпон light вяз капучино 80</v>
          </cell>
          <cell r="C77" t="str">
            <v>шт</v>
          </cell>
          <cell r="D77">
            <v>2</v>
          </cell>
        </row>
        <row r="79">
          <cell r="B79" t="str">
            <v>Всего:</v>
          </cell>
        </row>
      </sheetData>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User" refreshedDate="42796.410522106482" createdVersion="5" refreshedVersion="5" minRefreshableVersion="3" recordCount="599">
  <cacheSource type="worksheet">
    <worksheetSource ref="C3:Z454" sheet="Форма заказа"/>
  </cacheSource>
  <cacheFields count="24">
    <cacheField name="код группы" numFmtId="0">
      <sharedItems containsBlank="1" count="22">
        <m/>
        <s v="Венге Light"/>
        <s v="Ясень Light"/>
        <s v="Беленый дуб ЛАМИНАТ"/>
        <s v="Венге ЛАМИНАТ"/>
        <s v="Итальянский орех ЛАМИНАТ"/>
        <s v="Миланский орех ЛАМИНАТ"/>
        <s v="Белёный дуб ПВХ"/>
        <s v="Венге ПВХ"/>
        <s v="Итальянский орех ПВХ"/>
        <s v="Миланский орех ПВХ"/>
        <s v="Дуб мокко ЭКОШПОН"/>
        <s v="Дуб сантьяго ЭКОШПОН"/>
        <s v="Тиковое дерево ЭКОШПОН"/>
        <s v="Ясень грей ЭКОШПОН"/>
        <s v="Ясень латте ЭКОШПОН"/>
        <s v="Ясень снежный ЭКОШПОН"/>
        <s v="Гармошки Венге"/>
        <s v="Гармошки Вишня"/>
        <s v="Гармошки Груша Карат"/>
        <s v="Гармошки Дуб старый"/>
        <s v="Гармошки Ясень серый"/>
      </sharedItems>
    </cacheField>
    <cacheField name="размер" numFmtId="0">
      <sharedItems containsNonDate="0" containsString="0" containsBlank="1"/>
    </cacheField>
    <cacheField name="ABC" numFmtId="10">
      <sharedItems containsBlank="1" containsMixedTypes="1" containsNumber="1" minValue="0" maxValue="1"/>
    </cacheField>
    <cacheField name="ABC бук" numFmtId="0">
      <sharedItems containsBlank="1"/>
    </cacheField>
    <cacheField name="ТМЦ" numFmtId="0">
      <sharedItems containsBlank="1"/>
    </cacheField>
    <cacheField name="СКЛАД" numFmtId="0">
      <sharedItems containsString="0" containsBlank="1" containsNumber="1" minValue="0" maxValue="569"/>
    </cacheField>
    <cacheField name="Резерв" numFmtId="0">
      <sharedItems containsBlank="1" containsMixedTypes="1" containsNumber="1" minValue="0" maxValue="46"/>
    </cacheField>
    <cacheField name="Осталось обеспечить" numFmtId="0">
      <sharedItems containsString="0" containsBlank="1" containsNumber="1" minValue="0" maxValue="36"/>
    </cacheField>
    <cacheField name="Транзит" numFmtId="0">
      <sharedItems containsString="0" containsBlank="1" containsNumber="1" containsInteger="1" minValue="0" maxValue="0"/>
    </cacheField>
    <cacheField name="1" numFmtId="0">
      <sharedItems containsString="0" containsBlank="1" containsNumber="1" containsInteger="1" minValue="0" maxValue="0"/>
    </cacheField>
    <cacheField name="2" numFmtId="0">
      <sharedItems containsString="0" containsBlank="1" containsNumber="1" minValue="-2" maxValue="462"/>
    </cacheField>
    <cacheField name="3" numFmtId="0">
      <sharedItems containsString="0" containsBlank="1" containsNumber="1" minValue="-1" maxValue="611.5"/>
    </cacheField>
    <cacheField name="4" numFmtId="0">
      <sharedItems containsString="0" containsBlank="1" containsNumber="1" minValue="0" maxValue="489"/>
    </cacheField>
    <cacheField name="5" numFmtId="0">
      <sharedItems containsString="0" containsBlank="1" containsNumber="1" minValue="-1" maxValue="495"/>
    </cacheField>
    <cacheField name="6" numFmtId="0">
      <sharedItems containsString="0" containsBlank="1" containsNumber="1" minValue="-3.5" maxValue="491"/>
    </cacheField>
    <cacheField name="Итог" numFmtId="0">
      <sharedItems containsString="0" containsBlank="1" containsNumber="1" minValue="0" maxValue="2142"/>
    </cacheField>
    <cacheField name="Средний расход" numFmtId="0">
      <sharedItems containsString="0" containsBlank="1" containsNumber="1" minValue="0" maxValue="357"/>
    </cacheField>
    <cacheField name="мах ручной" numFmtId="0">
      <sharedItems containsString="0" containsBlank="1" containsNumber="1" containsInteger="1" minValue="0" maxValue="198"/>
    </cacheField>
    <cacheField name="мах расчетный" numFmtId="0">
      <sharedItems containsString="0" containsBlank="1" containsNumber="1" minValue="-100.5" maxValue="938.5"/>
    </cacheField>
    <cacheField name="Проверка МАХ" numFmtId="10">
      <sharedItems containsString="0" containsBlank="1" containsNumber="1" minValue="-9" maxValue="7"/>
    </cacheField>
    <cacheField name="Страховой запас" numFmtId="0">
      <sharedItems containsString="0" containsBlank="1" containsNumber="1" containsInteger="1" minValue="0" maxValue="0"/>
    </cacheField>
    <cacheField name="Заказ по максу" numFmtId="0">
      <sharedItems containsString="0" containsBlank="1" containsNumber="1" containsInteger="1" minValue="0" maxValue="99"/>
    </cacheField>
    <cacheField name="Клэфициент ABC" numFmtId="0">
      <sharedItems containsBlank="1" containsMixedTypes="1" containsNumber="1" minValue="0" maxValue="8.4402173913043477"/>
    </cacheField>
    <cacheField name="Итоговый заказ" numFmtId="0">
      <sharedItems containsBlank="1" containsMixedTypes="1" containsNumber="1" containsInteger="1" minValue="0" maxValue="48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99">
  <r>
    <x v="0"/>
    <m/>
    <m/>
    <m/>
    <s v="Light"/>
    <n v="0"/>
    <s v=""/>
    <m/>
    <m/>
    <m/>
    <m/>
    <n v="0"/>
    <n v="0"/>
    <n v="0"/>
    <n v="0"/>
    <m/>
    <m/>
    <n v="0"/>
    <n v="0"/>
    <n v="0"/>
    <m/>
    <m/>
    <m/>
    <m/>
  </r>
  <r>
    <x v="0"/>
    <m/>
    <m/>
    <m/>
    <s v="Венге Light"/>
    <n v="99"/>
    <s v=""/>
    <m/>
    <n v="0"/>
    <n v="0"/>
    <n v="73"/>
    <n v="88"/>
    <n v="41"/>
    <n v="58"/>
    <n v="57"/>
    <n v="317"/>
    <n v="79.3"/>
    <m/>
    <m/>
    <n v="0"/>
    <m/>
    <n v="60"/>
    <m/>
    <n v="60"/>
  </r>
  <r>
    <x v="1"/>
    <m/>
    <n v="0.10094637223974763"/>
    <s v="A"/>
    <s v="L20 Полотно дверное 600 венге 3D МИКРОФЛЕКС"/>
    <n v="7"/>
    <n v="0"/>
    <n v="0"/>
    <n v="0"/>
    <n v="0"/>
    <n v="10"/>
    <n v="9"/>
    <n v="3"/>
    <n v="5"/>
    <n v="5"/>
    <n v="32"/>
    <n v="5.3"/>
    <n v="12"/>
    <n v="6"/>
    <n v="-1"/>
    <n v="0"/>
    <n v="5"/>
    <n v="1"/>
    <n v="5"/>
  </r>
  <r>
    <x v="1"/>
    <m/>
    <n v="0.10094637223974763"/>
    <s v="A"/>
    <s v="L20 Полотно дверное 700 венге 3D МИКРОФЛЕКС"/>
    <n v="1"/>
    <n v="0"/>
    <n v="0"/>
    <n v="0"/>
    <n v="0"/>
    <n v="7"/>
    <n v="10"/>
    <n v="2"/>
    <n v="4"/>
    <n v="9"/>
    <n v="32"/>
    <n v="5.3"/>
    <n v="12"/>
    <n v="12"/>
    <n v="0"/>
    <n v="0"/>
    <n v="11"/>
    <n v="1"/>
    <n v="11"/>
  </r>
  <r>
    <x v="1"/>
    <m/>
    <n v="0.13249211356466878"/>
    <s v="A"/>
    <s v="L20 Полотно дверное 800 венге 3D МИКРОФЛЕКС"/>
    <n v="5"/>
    <n v="0"/>
    <n v="0"/>
    <n v="0"/>
    <n v="0"/>
    <n v="8"/>
    <n v="16"/>
    <n v="8"/>
    <n v="4"/>
    <n v="6"/>
    <n v="42"/>
    <n v="7"/>
    <n v="14"/>
    <n v="0"/>
    <n v="0"/>
    <n v="0"/>
    <n v="9"/>
    <n v="1"/>
    <n v="9"/>
  </r>
  <r>
    <x v="1"/>
    <m/>
    <n v="2.2082018927444796E-2"/>
    <s v="C"/>
    <s v="L20 Полотно дверное 900 венге 3D МИКРОФЛЕКС"/>
    <n v="3"/>
    <n v="0"/>
    <n v="0"/>
    <n v="0"/>
    <n v="0"/>
    <n v="0"/>
    <n v="0"/>
    <n v="0"/>
    <n v="7"/>
    <n v="0"/>
    <n v="7"/>
    <n v="1.2"/>
    <n v="3"/>
    <n v="7"/>
    <n v="0.5714285714285714"/>
    <n v="0"/>
    <n v="0"/>
    <n v="1"/>
    <n v="0"/>
  </r>
  <r>
    <x v="1"/>
    <m/>
    <n v="0"/>
    <s v="C"/>
    <s v="L22 Полотно дверное 600 венге 3D МИКРОФЛЕКС"/>
    <n v="0"/>
    <n v="0"/>
    <n v="0"/>
    <n v="0"/>
    <n v="0"/>
    <n v="0"/>
    <n v="0"/>
    <n v="0"/>
    <n v="0"/>
    <n v="0"/>
    <n v="0"/>
    <n v="0"/>
    <n v="0"/>
    <n v="0"/>
    <n v="0"/>
    <n v="0"/>
    <n v="0"/>
    <n v="1"/>
    <n v="0"/>
  </r>
  <r>
    <x v="1"/>
    <m/>
    <n v="0"/>
    <s v="C"/>
    <s v="L22 Полотно дверное 700 венге 3D МИКРОФЛЕКС"/>
    <n v="0"/>
    <n v="0"/>
    <n v="0"/>
    <n v="0"/>
    <n v="0"/>
    <n v="0"/>
    <n v="0"/>
    <n v="0"/>
    <n v="0"/>
    <n v="0"/>
    <n v="0"/>
    <n v="0"/>
    <n v="0"/>
    <n v="0"/>
    <n v="0"/>
    <n v="0"/>
    <n v="0"/>
    <n v="1"/>
    <n v="0"/>
  </r>
  <r>
    <x v="1"/>
    <m/>
    <n v="0"/>
    <s v="C"/>
    <s v="L22 Полотно дверное 800 венге 3D МИКРОФЛЕКС"/>
    <n v="0"/>
    <n v="0"/>
    <n v="0"/>
    <n v="0"/>
    <n v="0"/>
    <n v="0"/>
    <n v="0"/>
    <n v="0"/>
    <n v="0"/>
    <n v="0"/>
    <n v="0"/>
    <n v="0"/>
    <n v="0"/>
    <n v="0"/>
    <n v="0"/>
    <n v="0"/>
    <n v="0"/>
    <n v="1"/>
    <n v="0"/>
  </r>
  <r>
    <x v="1"/>
    <m/>
    <n v="0"/>
    <s v="C"/>
    <s v="L22 Полотно дверное 900 венге 3D МИКРОФЛЕКС"/>
    <n v="0"/>
    <n v="0"/>
    <n v="0"/>
    <n v="0"/>
    <n v="0"/>
    <n v="0"/>
    <n v="0"/>
    <n v="0"/>
    <n v="0"/>
    <n v="0"/>
    <n v="0"/>
    <n v="0"/>
    <n v="0"/>
    <n v="0"/>
    <n v="0"/>
    <n v="0"/>
    <n v="0"/>
    <n v="1"/>
    <n v="0"/>
  </r>
  <r>
    <x v="1"/>
    <m/>
    <n v="8.8328075709779186E-2"/>
    <s v="B"/>
    <s v="L23 Полотно дверное 600 венге 3D МИКРОФЛЕКС"/>
    <n v="9"/>
    <n v="3"/>
    <n v="0"/>
    <n v="0"/>
    <n v="0"/>
    <n v="10"/>
    <n v="2"/>
    <n v="3"/>
    <n v="10"/>
    <n v="3"/>
    <n v="28"/>
    <n v="4.7"/>
    <n v="10"/>
    <n v="14"/>
    <n v="0.2857142857142857"/>
    <n v="0"/>
    <n v="1"/>
    <n v="1"/>
    <n v="1"/>
  </r>
  <r>
    <x v="1"/>
    <m/>
    <n v="5.993690851735016E-2"/>
    <s v="C"/>
    <s v="L23 Полотно дверное 700 венге 3D МИКРОФЛЕКС"/>
    <n v="14"/>
    <n v="0"/>
    <n v="0"/>
    <n v="0"/>
    <n v="0"/>
    <n v="4"/>
    <n v="6"/>
    <n v="2"/>
    <n v="5"/>
    <n v="2"/>
    <n v="19"/>
    <n v="3.2"/>
    <n v="8"/>
    <n v="3"/>
    <n v="-1.6666666666666667"/>
    <n v="0"/>
    <n v="0"/>
    <n v="1"/>
    <n v="0"/>
  </r>
  <r>
    <x v="1"/>
    <m/>
    <n v="0.10410094637223975"/>
    <s v="A"/>
    <s v="L23 Полотно дверное 800 венге 3D МИКРОФЛЕКС"/>
    <n v="10"/>
    <n v="0"/>
    <n v="0"/>
    <n v="0"/>
    <n v="0"/>
    <n v="8"/>
    <n v="8"/>
    <n v="4"/>
    <n v="8"/>
    <n v="5"/>
    <n v="33"/>
    <n v="5.5"/>
    <n v="12"/>
    <n v="10"/>
    <n v="-0.2"/>
    <n v="0"/>
    <n v="2"/>
    <n v="1"/>
    <n v="2"/>
  </r>
  <r>
    <x v="1"/>
    <m/>
    <n v="6.3091482649842269E-3"/>
    <s v="C"/>
    <s v="L23 Полотно дверное 900 венге 3D МИКРОФЛЕКС"/>
    <n v="3"/>
    <n v="0"/>
    <n v="0"/>
    <n v="0"/>
    <n v="0"/>
    <n v="-1"/>
    <n v="3"/>
    <n v="0"/>
    <n v="0"/>
    <n v="0"/>
    <n v="2"/>
    <n v="0.3"/>
    <n v="2"/>
    <n v="-3"/>
    <n v="1.6666666666666667"/>
    <n v="0"/>
    <n v="0"/>
    <n v="1"/>
    <n v="0"/>
  </r>
  <r>
    <x v="1"/>
    <m/>
    <n v="0.11987381703470032"/>
    <s v="A"/>
    <s v="L26 Полотно дверное 600 венге 3D МИКРОФЛЕКС"/>
    <n v="6"/>
    <n v="0"/>
    <n v="0"/>
    <n v="0"/>
    <n v="0"/>
    <n v="11"/>
    <n v="8"/>
    <n v="2"/>
    <n v="9"/>
    <n v="8"/>
    <n v="38"/>
    <n v="6.3"/>
    <n v="18"/>
    <n v="17"/>
    <n v="-5.8823529411764705E-2"/>
    <n v="0"/>
    <n v="12"/>
    <n v="1"/>
    <n v="12"/>
  </r>
  <r>
    <x v="1"/>
    <m/>
    <n v="8.8328075709779186E-2"/>
    <s v="B"/>
    <s v="L26 Полотно дверное 700 венге 3D МИКРОФЛЕКС"/>
    <n v="7"/>
    <n v="0"/>
    <n v="0"/>
    <n v="0"/>
    <n v="0"/>
    <n v="3"/>
    <n v="10"/>
    <n v="5"/>
    <n v="2"/>
    <n v="8"/>
    <n v="28"/>
    <n v="4.7"/>
    <n v="15"/>
    <n v="8"/>
    <n v="-0.875"/>
    <n v="0"/>
    <n v="8"/>
    <n v="1"/>
    <n v="8"/>
  </r>
  <r>
    <x v="1"/>
    <m/>
    <n v="0.16403785488958991"/>
    <s v="A"/>
    <s v="L26 Полотно дверное 800 венге 3D МИКРОФЛЕКС"/>
    <n v="14"/>
    <n v="0"/>
    <n v="0"/>
    <n v="0"/>
    <n v="0"/>
    <n v="13"/>
    <n v="16"/>
    <n v="12"/>
    <n v="4"/>
    <n v="7"/>
    <n v="52"/>
    <n v="8.6999999999999993"/>
    <n v="15"/>
    <n v="2"/>
    <n v="-6.5"/>
    <n v="0"/>
    <n v="1"/>
    <n v="1"/>
    <n v="1"/>
  </r>
  <r>
    <x v="1"/>
    <m/>
    <n v="3.1545741324921135E-3"/>
    <s v="C"/>
    <s v="L26 Полотно дверное 900 венге 3D МИКРОФЛЕКС"/>
    <n v="1"/>
    <n v="0"/>
    <n v="0"/>
    <n v="0"/>
    <n v="0"/>
    <n v="0"/>
    <n v="0"/>
    <n v="0"/>
    <n v="0"/>
    <n v="1"/>
    <n v="1"/>
    <n v="0.2"/>
    <n v="2"/>
    <n v="2"/>
    <n v="0"/>
    <n v="0"/>
    <n v="1"/>
    <n v="1"/>
    <n v="1"/>
  </r>
  <r>
    <x v="0"/>
    <m/>
    <m/>
    <m/>
    <s v="Деталь короба МДФ МИКРОФЛЕКС 70*26*2050 венге 3D"/>
    <n v="215"/>
    <n v="0"/>
    <n v="0"/>
    <n v="0"/>
    <n v="0"/>
    <n v="175"/>
    <n v="229.5"/>
    <n v="88.5"/>
    <n v="124.5"/>
    <n v="136.5"/>
    <n v="754"/>
    <n v="125.7"/>
    <m/>
    <n v="168"/>
    <n v="1"/>
    <m/>
    <n v="0"/>
    <n v="2.3785488958990535"/>
    <n v="90"/>
  </r>
  <r>
    <x v="0"/>
    <m/>
    <m/>
    <m/>
    <s v="Доборный элемент МДФ МИКРОФЛЕКС 8*100*2070 венге 3"/>
    <n v="140.5"/>
    <n v="0"/>
    <n v="0"/>
    <n v="0"/>
    <n v="0"/>
    <n v="89"/>
    <n v="100.5"/>
    <n v="59"/>
    <n v="50"/>
    <n v="78"/>
    <n v="376.5"/>
    <n v="62.8"/>
    <m/>
    <n v="105.5"/>
    <n v="1"/>
    <m/>
    <n v="0"/>
    <n v="1.1876971608832807"/>
    <n v="20"/>
  </r>
  <r>
    <x v="0"/>
    <m/>
    <m/>
    <m/>
    <s v="Доборный элемент МДФ МИКРОФЛЕКС 8*150*2070 венге 3"/>
    <n v="31.5"/>
    <n v="0"/>
    <n v="0"/>
    <n v="0"/>
    <n v="0"/>
    <n v="51"/>
    <n v="39.5"/>
    <n v="26.5"/>
    <n v="44"/>
    <n v="26.5"/>
    <n v="187.5"/>
    <n v="31.3"/>
    <m/>
    <n v="57.5"/>
    <n v="1"/>
    <m/>
    <n v="0"/>
    <n v="0.59148264984227128"/>
    <n v="50"/>
  </r>
  <r>
    <x v="0"/>
    <m/>
    <m/>
    <m/>
    <s v="Наличник МДФ МИКРОФЛЕКС 8*70*2150 венге 3D"/>
    <n v="408"/>
    <n v="0"/>
    <n v="0"/>
    <n v="0"/>
    <n v="0"/>
    <n v="324.5"/>
    <n v="381"/>
    <n v="199"/>
    <n v="257.5"/>
    <n v="259.5"/>
    <n v="1421.5"/>
    <n v="236.9"/>
    <m/>
    <n v="395.5"/>
    <n v="1"/>
    <m/>
    <n v="0"/>
    <n v="4.4842271293375395"/>
    <n v="170"/>
  </r>
  <r>
    <x v="0"/>
    <m/>
    <m/>
    <m/>
    <s v="Ясень Light"/>
    <n v="105"/>
    <s v=""/>
    <m/>
    <n v="0"/>
    <n v="0"/>
    <n v="91"/>
    <n v="86"/>
    <n v="96"/>
    <n v="75"/>
    <n v="87"/>
    <n v="435"/>
    <n v="108.8"/>
    <m/>
    <m/>
    <n v="0"/>
    <m/>
    <n v="99"/>
    <e v="#REF!"/>
    <n v="99"/>
  </r>
  <r>
    <x v="2"/>
    <m/>
    <n v="9.4252873563218389E-2"/>
    <s v="A"/>
    <s v="L20 Полотно дверное 600 ясень 3D МИКРОФЛЕКС"/>
    <n v="2"/>
    <n v="0"/>
    <n v="0"/>
    <n v="0"/>
    <n v="0"/>
    <n v="10"/>
    <n v="16"/>
    <n v="3"/>
    <n v="2"/>
    <n v="10"/>
    <n v="41"/>
    <n v="6.8"/>
    <n v="20"/>
    <n v="6"/>
    <n v="-2.3333333333333335"/>
    <n v="0"/>
    <n v="18"/>
    <n v="1"/>
    <n v="18"/>
  </r>
  <r>
    <x v="2"/>
    <m/>
    <n v="5.7471264367816091E-2"/>
    <s v="C"/>
    <s v="L20 Полотно дверное 700 ясень 3D МИКРОФЛЕКС"/>
    <n v="7"/>
    <n v="1"/>
    <n v="0"/>
    <n v="0"/>
    <n v="0"/>
    <n v="5"/>
    <n v="6"/>
    <n v="4"/>
    <n v="5"/>
    <n v="5"/>
    <n v="25"/>
    <n v="4.2"/>
    <n v="12"/>
    <n v="9"/>
    <n v="-0.33333333333333331"/>
    <n v="0"/>
    <n v="5"/>
    <n v="1"/>
    <n v="5"/>
  </r>
  <r>
    <x v="2"/>
    <m/>
    <n v="0.13793103448275862"/>
    <s v="A"/>
    <s v="L20 Полотно дверное 800 ясень 3D МИКРОФЛЕКС"/>
    <n v="7"/>
    <n v="0"/>
    <n v="0"/>
    <n v="0"/>
    <n v="0"/>
    <n v="14"/>
    <n v="14"/>
    <n v="10"/>
    <n v="8"/>
    <n v="14"/>
    <n v="60"/>
    <n v="10"/>
    <n v="25"/>
    <n v="22"/>
    <n v="-0.13636363636363635"/>
    <n v="0"/>
    <n v="18"/>
    <n v="1"/>
    <n v="18"/>
  </r>
  <r>
    <x v="2"/>
    <m/>
    <n v="9.1954022988505746E-3"/>
    <s v="C"/>
    <s v="L20 Полотно дверное 900 ясень 3D МИКРОФЛЕКС"/>
    <n v="3"/>
    <n v="1"/>
    <n v="0"/>
    <n v="0"/>
    <n v="0"/>
    <n v="0"/>
    <n v="2"/>
    <n v="2"/>
    <n v="0"/>
    <n v="0"/>
    <n v="4"/>
    <n v="0.7"/>
    <n v="2"/>
    <n v="-2"/>
    <n v="2"/>
    <n v="0"/>
    <n v="0"/>
    <n v="1"/>
    <n v="0"/>
  </r>
  <r>
    <x v="2"/>
    <m/>
    <n v="0"/>
    <s v="C"/>
    <s v="L22 Полотно дверное 600 ясень 3D МИКРОФЛЕКС"/>
    <n v="0"/>
    <n v="0"/>
    <n v="0"/>
    <n v="0"/>
    <n v="0"/>
    <n v="0"/>
    <n v="0"/>
    <n v="0"/>
    <n v="0"/>
    <n v="0"/>
    <n v="0"/>
    <n v="0"/>
    <n v="0"/>
    <n v="0"/>
    <n v="0"/>
    <n v="0"/>
    <n v="0"/>
    <n v="1"/>
    <n v="0"/>
  </r>
  <r>
    <x v="2"/>
    <m/>
    <n v="0"/>
    <s v="C"/>
    <s v="L22 Полотно дверное 700 ясень 3D МИКРОФЛЕКС"/>
    <n v="0"/>
    <n v="0"/>
    <n v="0"/>
    <n v="0"/>
    <n v="0"/>
    <n v="0"/>
    <n v="0"/>
    <n v="0"/>
    <n v="0"/>
    <n v="0"/>
    <n v="0"/>
    <n v="0"/>
    <n v="0"/>
    <n v="0"/>
    <n v="0"/>
    <n v="0"/>
    <n v="0"/>
    <n v="1"/>
    <n v="0"/>
  </r>
  <r>
    <x v="2"/>
    <m/>
    <n v="0"/>
    <s v="C"/>
    <s v="L22 Полотно дверное 800 ясень 3D МИКРОФЛЕКС"/>
    <n v="0"/>
    <n v="0"/>
    <n v="0"/>
    <n v="0"/>
    <n v="0"/>
    <n v="0"/>
    <n v="0"/>
    <n v="0"/>
    <n v="0"/>
    <n v="0"/>
    <n v="0"/>
    <n v="0"/>
    <n v="0"/>
    <n v="0"/>
    <n v="0"/>
    <n v="0"/>
    <n v="0"/>
    <n v="1"/>
    <n v="0"/>
  </r>
  <r>
    <x v="2"/>
    <m/>
    <n v="0"/>
    <s v="C"/>
    <s v="L22 Полотно дверное 900 ясень 3D МИКРОФЛЕКС"/>
    <n v="0"/>
    <n v="0"/>
    <n v="0"/>
    <n v="0"/>
    <n v="0"/>
    <n v="0"/>
    <n v="0"/>
    <n v="0"/>
    <n v="0"/>
    <n v="0"/>
    <n v="0"/>
    <n v="0"/>
    <n v="0"/>
    <n v="0"/>
    <n v="0"/>
    <n v="0"/>
    <n v="0"/>
    <n v="1"/>
    <n v="0"/>
  </r>
  <r>
    <x v="2"/>
    <m/>
    <n v="0.10344827586206896"/>
    <s v="A"/>
    <s v="L23 Полотно дверное 600 ясень 3D МИКРОФЛЕКС"/>
    <n v="7"/>
    <n v="1"/>
    <n v="0"/>
    <n v="0"/>
    <n v="0"/>
    <n v="11"/>
    <n v="7"/>
    <n v="13"/>
    <n v="3"/>
    <n v="11"/>
    <n v="45"/>
    <n v="7.5"/>
    <n v="20"/>
    <n v="18"/>
    <n v="-0.1111111111111111"/>
    <n v="0"/>
    <n v="13"/>
    <n v="1"/>
    <n v="13"/>
  </r>
  <r>
    <x v="2"/>
    <m/>
    <n v="8.2758620689655171E-2"/>
    <s v="B"/>
    <s v="L23 Полотно дверное 700 ясень 3D МИКРОФЛЕКС"/>
    <n v="13"/>
    <n v="1"/>
    <n v="0"/>
    <n v="0"/>
    <n v="0"/>
    <n v="8"/>
    <n v="5"/>
    <n v="8"/>
    <n v="8"/>
    <n v="7"/>
    <n v="36"/>
    <n v="6"/>
    <n v="20"/>
    <n v="17"/>
    <n v="-0.17647058823529413"/>
    <n v="0"/>
    <n v="7"/>
    <n v="1"/>
    <n v="7"/>
  </r>
  <r>
    <x v="2"/>
    <m/>
    <n v="0.16091954022988506"/>
    <s v="A"/>
    <s v="L23 Полотно дверное 800 ясень 3D МИКРОФЛЕКС"/>
    <n v="27"/>
    <n v="3"/>
    <n v="0"/>
    <n v="0"/>
    <n v="0"/>
    <n v="21"/>
    <n v="7"/>
    <n v="22"/>
    <n v="14"/>
    <n v="6"/>
    <n v="70"/>
    <n v="11.7"/>
    <n v="25"/>
    <n v="19"/>
    <n v="-0.31578947368421051"/>
    <n v="0"/>
    <n v="0"/>
    <n v="1"/>
    <n v="0"/>
  </r>
  <r>
    <x v="2"/>
    <m/>
    <n v="1.1494252873563218E-2"/>
    <s v="C"/>
    <s v="L23 Полотно дверное 900 ясень 3D МИКРОФЛЕКС"/>
    <n v="3"/>
    <n v="0"/>
    <n v="0"/>
    <n v="0"/>
    <n v="0"/>
    <n v="0"/>
    <n v="2"/>
    <n v="0"/>
    <n v="2"/>
    <n v="1"/>
    <n v="5"/>
    <n v="0.8"/>
    <n v="4"/>
    <n v="2"/>
    <n v="-1"/>
    <n v="0"/>
    <n v="1"/>
    <n v="1"/>
    <n v="1"/>
  </r>
  <r>
    <x v="2"/>
    <m/>
    <n v="0.13563218390804599"/>
    <s v="A"/>
    <s v="L26 Полотно дверное 600 ясень 3D МИКРОФЛЕКС"/>
    <n v="13"/>
    <n v="0"/>
    <n v="0"/>
    <n v="0"/>
    <n v="0"/>
    <n v="10"/>
    <n v="7"/>
    <n v="13"/>
    <n v="16"/>
    <n v="13"/>
    <n v="59"/>
    <n v="9.8000000000000007"/>
    <n v="30"/>
    <n v="35"/>
    <n v="0.14285714285714285"/>
    <n v="0"/>
    <n v="17"/>
    <n v="1"/>
    <n v="17"/>
  </r>
  <r>
    <x v="2"/>
    <m/>
    <n v="0.11264367816091954"/>
    <s v="A"/>
    <s v="L26 Полотно дверное 700 ясень 3D МИКРОФЛЕКС"/>
    <n v="13"/>
    <n v="2"/>
    <n v="0"/>
    <n v="0"/>
    <n v="0"/>
    <n v="10"/>
    <n v="11"/>
    <n v="12"/>
    <n v="9"/>
    <n v="7"/>
    <n v="49"/>
    <n v="8.1999999999999993"/>
    <n v="20"/>
    <n v="12"/>
    <n v="-0.66666666666666663"/>
    <n v="0"/>
    <n v="7"/>
    <n v="1"/>
    <n v="7"/>
  </r>
  <r>
    <x v="2"/>
    <m/>
    <n v="8.7356321839080459E-2"/>
    <s v="B"/>
    <s v="L26 Полотно дверное 800 ясень 3D МИКРОФЛЕКС"/>
    <n v="10"/>
    <n v="0"/>
    <n v="0"/>
    <n v="0"/>
    <n v="0"/>
    <n v="2"/>
    <n v="9"/>
    <n v="9"/>
    <n v="8"/>
    <n v="10"/>
    <n v="38"/>
    <n v="6.3"/>
    <n v="20"/>
    <n v="19"/>
    <n v="-5.2631578947368418E-2"/>
    <n v="0"/>
    <n v="10"/>
    <n v="1"/>
    <n v="10"/>
  </r>
  <r>
    <x v="2"/>
    <m/>
    <n v="6.8965517241379309E-3"/>
    <s v="C"/>
    <s v="L26 Полотно дверное 900 ясень 3D МИКРОФЛЕКС"/>
    <n v="0"/>
    <n v="0"/>
    <n v="0"/>
    <n v="0"/>
    <n v="0"/>
    <n v="0"/>
    <n v="0"/>
    <n v="0"/>
    <n v="0"/>
    <n v="3"/>
    <n v="3"/>
    <n v="0.5"/>
    <n v="3"/>
    <n v="6"/>
    <n v="0.5"/>
    <n v="0"/>
    <n v="3"/>
    <n v="1"/>
    <n v="3"/>
  </r>
  <r>
    <x v="0"/>
    <m/>
    <m/>
    <m/>
    <s v="Деталь короба МДФ МИКРОФЛЕКС 70*26*2050 ясень 3D"/>
    <n v="197"/>
    <n v="25"/>
    <n v="0"/>
    <n v="0"/>
    <n v="0"/>
    <n v="219"/>
    <n v="216.5"/>
    <n v="261"/>
    <n v="170"/>
    <n v="199"/>
    <n v="1065.5"/>
    <n v="177.6"/>
    <m/>
    <n v="351.5"/>
    <n v="1"/>
    <m/>
    <n v="0"/>
    <n v="2.449425287356322"/>
    <n v="210"/>
  </r>
  <r>
    <x v="0"/>
    <m/>
    <m/>
    <m/>
    <s v="Доборный элемент МДФ МИКРОФЛЕКС 8*100*2070 ясень 3"/>
    <n v="67.5"/>
    <n v="15.5"/>
    <n v="0"/>
    <n v="0"/>
    <n v="0"/>
    <n v="122.5"/>
    <n v="118"/>
    <n v="134"/>
    <n v="86"/>
    <n v="155.5"/>
    <n v="616"/>
    <n v="102.7"/>
    <m/>
    <n v="279"/>
    <n v="1"/>
    <m/>
    <n v="0"/>
    <n v="1.4160919540229886"/>
    <n v="170"/>
  </r>
  <r>
    <x v="0"/>
    <m/>
    <m/>
    <m/>
    <s v="Доборный элемент МДФ МИКРОФЛЕКС 8*150*2070 ясень 3"/>
    <n v="55.5"/>
    <n v="22"/>
    <n v="0"/>
    <n v="0"/>
    <n v="0"/>
    <n v="19.5"/>
    <n v="37.5"/>
    <n v="31.5"/>
    <n v="68.5"/>
    <n v="44"/>
    <n v="201"/>
    <n v="33.5"/>
    <m/>
    <n v="119"/>
    <n v="1"/>
    <m/>
    <n v="0"/>
    <n v="0.46206896551724136"/>
    <n v="20"/>
  </r>
  <r>
    <x v="0"/>
    <m/>
    <m/>
    <m/>
    <s v="Наличник МДФ МИКРОФЛЕКС 8*70*2150 ясень 3D"/>
    <n v="390.5"/>
    <n v="46"/>
    <n v="0"/>
    <n v="0"/>
    <n v="0"/>
    <n v="392.5"/>
    <n v="406.5"/>
    <n v="489"/>
    <n v="363"/>
    <n v="491"/>
    <n v="2142"/>
    <n v="357"/>
    <m/>
    <n v="938.5"/>
    <n v="1"/>
    <m/>
    <n v="0"/>
    <n v="4.9241379310344824"/>
    <n v="420"/>
  </r>
  <r>
    <x v="0"/>
    <m/>
    <m/>
    <m/>
    <s v="ЛАМИНАТ Сибпрофиль"/>
    <n v="0"/>
    <s v=""/>
    <m/>
    <m/>
    <m/>
    <m/>
    <n v="0"/>
    <n v="0"/>
    <n v="0"/>
    <n v="0"/>
    <n v="0"/>
    <n v="0"/>
    <n v="0"/>
    <n v="0"/>
    <n v="0"/>
    <m/>
    <n v="0"/>
    <e v="#REF!"/>
    <e v="#REF!"/>
  </r>
  <r>
    <x v="0"/>
    <m/>
    <m/>
    <m/>
    <s v="Беленый дуб ЛАМИНАТ"/>
    <n v="63"/>
    <s v=""/>
    <m/>
    <n v="0"/>
    <n v="0"/>
    <n v="17"/>
    <n v="15"/>
    <n v="15"/>
    <n v="20"/>
    <n v="24"/>
    <n v="91"/>
    <n v="22.8"/>
    <n v="46"/>
    <n v="53"/>
    <n v="0.13207547169811321"/>
    <m/>
    <n v="24"/>
    <e v="#REF!"/>
    <n v="24"/>
  </r>
  <r>
    <x v="0"/>
    <m/>
    <m/>
    <m/>
    <s v="ДК-О-МДФ-70*26*2050 (беленый дуб) Д"/>
    <n v="161"/>
    <n v="0"/>
    <n v="0"/>
    <n v="0"/>
    <n v="0"/>
    <n v="51"/>
    <n v="60"/>
    <n v="36.5"/>
    <n v="38.5"/>
    <n v="50"/>
    <n v="236"/>
    <n v="39.299999999999997"/>
    <m/>
    <n v="78.5"/>
    <n v="1"/>
    <m/>
    <n v="0"/>
    <n v="2.5934065934065935"/>
    <n v="20"/>
  </r>
  <r>
    <x v="0"/>
    <m/>
    <m/>
    <m/>
    <s v="Доборный элемент МДФ-8*100*2070 беленый дуб Д"/>
    <n v="110"/>
    <n v="2.5"/>
    <n v="0"/>
    <n v="0"/>
    <n v="0"/>
    <n v="19.5"/>
    <n v="42.5"/>
    <n v="23.5"/>
    <n v="26.5"/>
    <n v="9"/>
    <n v="121"/>
    <n v="20.2"/>
    <m/>
    <n v="2"/>
    <n v="1"/>
    <m/>
    <n v="0"/>
    <n v="1.3296703296703296"/>
    <n v="0"/>
  </r>
  <r>
    <x v="0"/>
    <m/>
    <m/>
    <m/>
    <s v="Доборный элемент МДФ-8*150*2070 беленый дуб Д"/>
    <n v="86.5"/>
    <n v="0"/>
    <n v="0"/>
    <n v="0"/>
    <n v="0"/>
    <n v="13"/>
    <n v="28.5"/>
    <n v="15.5"/>
    <n v="20"/>
    <n v="13"/>
    <n v="90"/>
    <n v="15"/>
    <m/>
    <n v="17.5"/>
    <n v="1"/>
    <m/>
    <n v="0"/>
    <n v="0.98901098901098905"/>
    <n v="0"/>
  </r>
  <r>
    <x v="0"/>
    <m/>
    <m/>
    <m/>
    <s v="Доборный элемент МДФ-8*200*2070 беленый дуб Д"/>
    <n v="21.5"/>
    <n v="5"/>
    <n v="0"/>
    <n v="0"/>
    <n v="0"/>
    <n v="0"/>
    <n v="6"/>
    <n v="16"/>
    <n v="8.5"/>
    <n v="12.5"/>
    <n v="43"/>
    <n v="7.2"/>
    <m/>
    <n v="27.5"/>
    <n v="1"/>
    <m/>
    <n v="0"/>
    <n v="0.47252747252747251"/>
    <n v="20"/>
  </r>
  <r>
    <x v="0"/>
    <m/>
    <m/>
    <m/>
    <s v="Наличник МДФ полукруглый 8*70*2150 беленый дуб Д"/>
    <n v="179"/>
    <n v="5"/>
    <n v="0"/>
    <n v="0"/>
    <n v="0"/>
    <n v="90.5"/>
    <n v="100"/>
    <n v="80"/>
    <n v="76"/>
    <n v="110"/>
    <n v="456.5"/>
    <n v="76.099999999999994"/>
    <m/>
    <n v="196"/>
    <n v="1"/>
    <m/>
    <n v="0"/>
    <n v="5.0164835164835164"/>
    <n v="180"/>
  </r>
  <r>
    <x v="3"/>
    <m/>
    <n v="0.14285714285714285"/>
    <s v="A"/>
    <s v="ПГ Гладкое 600 беленый дуб"/>
    <n v="12"/>
    <n v="0"/>
    <n v="0"/>
    <n v="0"/>
    <n v="0"/>
    <n v="2"/>
    <n v="3"/>
    <n v="4"/>
    <n v="3"/>
    <n v="1"/>
    <n v="13"/>
    <n v="2.2000000000000002"/>
    <n v="6"/>
    <n v="2"/>
    <n v="-2"/>
    <n v="0"/>
    <n v="0"/>
    <n v="1"/>
    <n v="0"/>
  </r>
  <r>
    <x v="3"/>
    <m/>
    <n v="9.8901098901098897E-2"/>
    <s v="A"/>
    <s v="ПГ Гладкое 700 беленый дуб"/>
    <n v="7"/>
    <n v="0"/>
    <n v="0"/>
    <n v="0"/>
    <n v="0"/>
    <n v="4"/>
    <n v="0"/>
    <n v="1"/>
    <n v="3"/>
    <n v="1"/>
    <n v="9"/>
    <n v="1.5"/>
    <n v="6"/>
    <n v="5"/>
    <n v="-0.2"/>
    <n v="0"/>
    <n v="0"/>
    <n v="1"/>
    <n v="0"/>
  </r>
  <r>
    <x v="3"/>
    <m/>
    <n v="0.2087912087912088"/>
    <s v="A"/>
    <s v="ПГ Гладкое 800 беленый дуб"/>
    <n v="2"/>
    <n v="0"/>
    <n v="0"/>
    <n v="0"/>
    <n v="0"/>
    <n v="3"/>
    <n v="3"/>
    <n v="1"/>
    <n v="5"/>
    <n v="7"/>
    <n v="19"/>
    <n v="3.2"/>
    <n v="12"/>
    <n v="16"/>
    <n v="0.25"/>
    <n v="0"/>
    <n v="10"/>
    <n v="1"/>
    <n v="10"/>
  </r>
  <r>
    <x v="3"/>
    <m/>
    <n v="1.098901098901099E-2"/>
    <s v="C"/>
    <s v="ПГ Гладкое 900 беленый дуб"/>
    <n v="7"/>
    <n v="0"/>
    <n v="0"/>
    <n v="0"/>
    <n v="0"/>
    <n v="0"/>
    <n v="0"/>
    <n v="0"/>
    <n v="1"/>
    <n v="0"/>
    <n v="1"/>
    <n v="0.2"/>
    <n v="2"/>
    <n v="1"/>
    <n v="-1"/>
    <n v="0"/>
    <n v="0"/>
    <n v="1"/>
    <n v="0"/>
  </r>
  <r>
    <x v="3"/>
    <m/>
    <n v="0"/>
    <s v="C"/>
    <s v="ПО Ветка 600 беленый дуб"/>
    <n v="0"/>
    <n v="0"/>
    <n v="0"/>
    <n v="0"/>
    <n v="0"/>
    <n v="0"/>
    <n v="0"/>
    <n v="0"/>
    <n v="0"/>
    <n v="0"/>
    <n v="0"/>
    <n v="0"/>
    <m/>
    <n v="0"/>
    <n v="0"/>
    <n v="0"/>
    <n v="0"/>
    <n v="1"/>
    <n v="0"/>
  </r>
  <r>
    <x v="3"/>
    <m/>
    <n v="0"/>
    <s v="C"/>
    <s v="ПО Ветка 700 беленый дуб"/>
    <n v="0"/>
    <n v="0"/>
    <n v="0"/>
    <n v="0"/>
    <n v="0"/>
    <n v="0"/>
    <n v="0"/>
    <n v="0"/>
    <n v="0"/>
    <n v="0"/>
    <n v="0"/>
    <n v="0"/>
    <m/>
    <n v="0"/>
    <n v="0"/>
    <n v="0"/>
    <n v="0"/>
    <n v="1"/>
    <n v="0"/>
  </r>
  <r>
    <x v="3"/>
    <m/>
    <n v="0"/>
    <s v="C"/>
    <s v="ПО Ветка 800 беленый дуб"/>
    <n v="0"/>
    <n v="0"/>
    <n v="0"/>
    <n v="0"/>
    <n v="0"/>
    <n v="0"/>
    <n v="0"/>
    <n v="0"/>
    <n v="0"/>
    <n v="0"/>
    <n v="0"/>
    <n v="0"/>
    <m/>
    <n v="0"/>
    <n v="0"/>
    <n v="0"/>
    <n v="0"/>
    <n v="1"/>
    <n v="0"/>
  </r>
  <r>
    <x v="3"/>
    <m/>
    <n v="0"/>
    <s v="C"/>
    <s v="ПО Ветка 900 беленый дуб"/>
    <n v="0"/>
    <n v="0"/>
    <n v="0"/>
    <n v="0"/>
    <n v="0"/>
    <n v="0"/>
    <n v="0"/>
    <n v="0"/>
    <n v="0"/>
    <n v="0"/>
    <n v="0"/>
    <n v="0"/>
    <m/>
    <n v="0"/>
    <n v="0"/>
    <n v="0"/>
    <n v="0"/>
    <n v="1"/>
    <n v="0"/>
  </r>
  <r>
    <x v="3"/>
    <m/>
    <n v="5.4945054945054944E-2"/>
    <s v="B"/>
    <s v="ПО Роса 600 беленый дуб"/>
    <n v="3"/>
    <n v="0"/>
    <n v="0"/>
    <n v="0"/>
    <n v="0"/>
    <n v="2"/>
    <n v="0"/>
    <n v="0"/>
    <n v="1"/>
    <n v="2"/>
    <n v="5"/>
    <n v="0.8"/>
    <n v="4"/>
    <n v="5"/>
    <n v="0.2"/>
    <n v="0"/>
    <n v="1"/>
    <n v="1"/>
    <n v="1"/>
  </r>
  <r>
    <x v="3"/>
    <m/>
    <n v="4.3956043956043959E-2"/>
    <s v="B"/>
    <s v="ПО Роса 700 беленый дуб"/>
    <n v="4"/>
    <n v="0"/>
    <n v="0"/>
    <n v="0"/>
    <n v="0"/>
    <n v="2"/>
    <n v="2"/>
    <n v="0"/>
    <n v="0"/>
    <n v="0"/>
    <n v="4"/>
    <n v="0.7"/>
    <n v="4"/>
    <n v="-2"/>
    <n v="3"/>
    <n v="0"/>
    <n v="0"/>
    <n v="1"/>
    <n v="0"/>
  </r>
  <r>
    <x v="3"/>
    <m/>
    <n v="5.4945054945054944E-2"/>
    <s v="B"/>
    <s v="ПО Роса 800 беленый дуб"/>
    <n v="6"/>
    <n v="0"/>
    <n v="0"/>
    <n v="0"/>
    <n v="0"/>
    <n v="2"/>
    <n v="1"/>
    <n v="0"/>
    <n v="2"/>
    <n v="0"/>
    <n v="5"/>
    <n v="0.8"/>
    <n v="4"/>
    <n v="1"/>
    <n v="-3"/>
    <n v="0"/>
    <n v="0"/>
    <n v="1"/>
    <n v="0"/>
  </r>
  <r>
    <x v="3"/>
    <m/>
    <n v="0"/>
    <s v="C"/>
    <s v="ПО Роса 900 беленый дуб"/>
    <n v="4"/>
    <n v="0"/>
    <n v="0"/>
    <n v="0"/>
    <n v="0"/>
    <n v="0"/>
    <n v="0"/>
    <n v="0"/>
    <n v="0"/>
    <n v="0"/>
    <n v="0"/>
    <n v="0"/>
    <n v="2"/>
    <n v="0"/>
    <n v="0"/>
    <n v="0"/>
    <n v="0"/>
    <n v="1"/>
    <n v="0"/>
  </r>
  <r>
    <x v="3"/>
    <m/>
    <n v="9.8901098901098897E-2"/>
    <s v="A"/>
    <s v="ПО Стрела 600 беленый дуб 2М"/>
    <n v="5"/>
    <n v="0"/>
    <n v="0"/>
    <n v="0"/>
    <n v="0"/>
    <n v="2"/>
    <n v="2"/>
    <n v="1"/>
    <n v="1"/>
    <n v="3"/>
    <n v="9"/>
    <n v="1.5"/>
    <n v="4"/>
    <n v="5"/>
    <n v="0.2"/>
    <n v="0"/>
    <n v="0"/>
    <n v="1"/>
    <n v="0"/>
  </r>
  <r>
    <x v="3"/>
    <m/>
    <n v="2.197802197802198E-2"/>
    <s v="C"/>
    <s v="ПО Стрела 700 беленый дуб 2М"/>
    <n v="4"/>
    <n v="0"/>
    <n v="0"/>
    <n v="0"/>
    <n v="0"/>
    <n v="0"/>
    <n v="0"/>
    <n v="1"/>
    <n v="0"/>
    <n v="1"/>
    <n v="2"/>
    <n v="0.3"/>
    <n v="3"/>
    <n v="2"/>
    <n v="-0.5"/>
    <n v="0"/>
    <n v="0"/>
    <n v="1"/>
    <n v="0"/>
  </r>
  <r>
    <x v="3"/>
    <m/>
    <n v="8.7912087912087919E-2"/>
    <s v="A"/>
    <s v="ПО Стрела 800 беленый дуб 2М"/>
    <n v="0"/>
    <n v="0"/>
    <n v="1"/>
    <n v="0"/>
    <n v="0"/>
    <n v="0"/>
    <n v="4"/>
    <n v="1"/>
    <n v="0"/>
    <n v="3"/>
    <n v="8"/>
    <n v="1.3"/>
    <n v="5"/>
    <n v="2"/>
    <n v="-1.5"/>
    <n v="0"/>
    <n v="5"/>
    <n v="1"/>
    <n v="5"/>
  </r>
  <r>
    <x v="3"/>
    <m/>
    <n v="2.197802197802198E-2"/>
    <s v="C"/>
    <s v="ПО Стрела 900 беленый дуб 2М"/>
    <n v="1"/>
    <n v="0"/>
    <n v="0"/>
    <n v="0"/>
    <n v="0"/>
    <n v="0"/>
    <n v="0"/>
    <n v="1"/>
    <n v="0"/>
    <n v="1"/>
    <n v="2"/>
    <n v="0.3"/>
    <n v="2"/>
    <n v="2"/>
    <n v="0"/>
    <n v="0"/>
    <n v="1"/>
    <n v="1"/>
    <n v="1"/>
  </r>
  <r>
    <x v="3"/>
    <m/>
    <n v="2.197802197802198E-2"/>
    <s v="C"/>
    <s v="ПОф 2 Лагуна 600 беленый дуб 2М"/>
    <n v="5"/>
    <n v="0"/>
    <n v="0"/>
    <n v="0"/>
    <n v="0"/>
    <n v="0"/>
    <n v="0"/>
    <n v="1"/>
    <n v="0"/>
    <n v="1"/>
    <n v="2"/>
    <n v="0.3"/>
    <n v="3"/>
    <n v="2"/>
    <n v="-0.5"/>
    <n v="0"/>
    <n v="0"/>
    <n v="1"/>
    <n v="0"/>
  </r>
  <r>
    <x v="3"/>
    <m/>
    <n v="3.2967032967032968E-2"/>
    <s v="B"/>
    <s v="ПОф 2 Лагуна 700 беленый дуб 2М"/>
    <n v="3"/>
    <n v="0"/>
    <n v="0"/>
    <n v="0"/>
    <n v="0"/>
    <n v="0"/>
    <n v="0"/>
    <n v="1"/>
    <n v="2"/>
    <n v="0"/>
    <n v="3"/>
    <n v="0.5"/>
    <n v="3"/>
    <n v="2"/>
    <n v="-0.5"/>
    <n v="0"/>
    <n v="0"/>
    <n v="1"/>
    <n v="0"/>
  </r>
  <r>
    <x v="3"/>
    <m/>
    <n v="7.6923076923076927E-2"/>
    <s v="A"/>
    <s v="ПОф 2 Лагуна 800 беленый дуб 2М"/>
    <n v="0"/>
    <n v="0"/>
    <n v="0"/>
    <n v="0"/>
    <n v="0"/>
    <n v="0"/>
    <n v="0"/>
    <n v="2"/>
    <n v="1"/>
    <n v="4"/>
    <n v="7"/>
    <n v="1.2"/>
    <n v="6"/>
    <n v="9"/>
    <n v="0.33333333333333331"/>
    <n v="0"/>
    <n v="6"/>
    <n v="1"/>
    <n v="6"/>
  </r>
  <r>
    <x v="3"/>
    <m/>
    <n v="2.197802197802198E-2"/>
    <s v="C"/>
    <s v="ПОф 2 Лагуна 900 беленый дуб 2М"/>
    <n v="0"/>
    <n v="0"/>
    <n v="0"/>
    <n v="0"/>
    <n v="0"/>
    <n v="0"/>
    <n v="0"/>
    <n v="1"/>
    <n v="1"/>
    <n v="0"/>
    <n v="2"/>
    <n v="0.3"/>
    <n v="1"/>
    <n v="1"/>
    <n v="0"/>
    <n v="0"/>
    <n v="1"/>
    <n v="1"/>
    <n v="1"/>
  </r>
  <r>
    <x v="0"/>
    <m/>
    <m/>
    <m/>
    <s v="Притворная планка 10*32*2050 беленый дуб"/>
    <n v="16"/>
    <n v="0"/>
    <n v="0"/>
    <n v="0"/>
    <n v="0"/>
    <n v="3"/>
    <n v="-1"/>
    <n v="0"/>
    <n v="0"/>
    <n v="0"/>
    <n v="2"/>
    <n v="0.3"/>
    <m/>
    <n v="1"/>
    <n v="1"/>
    <m/>
    <n v="0"/>
    <n v="2.197802197802198E-2"/>
    <n v="0"/>
  </r>
  <r>
    <x v="0"/>
    <m/>
    <m/>
    <m/>
    <s v="Венге ЛАМИНАТ"/>
    <n v="28"/>
    <s v=""/>
    <m/>
    <n v="0"/>
    <n v="0"/>
    <n v="21"/>
    <n v="11"/>
    <n v="13"/>
    <n v="36"/>
    <n v="11"/>
    <n v="92"/>
    <n v="23"/>
    <n v="46"/>
    <n v="45"/>
    <n v="-2.2222222222222223E-2"/>
    <m/>
    <n v="0"/>
    <e v="#REF!"/>
    <n v="0"/>
  </r>
  <r>
    <x v="0"/>
    <m/>
    <m/>
    <m/>
    <s v="ДК-О-МДФ-70*26*2050 (венге) Д"/>
    <n v="163.5"/>
    <n v="31.5"/>
    <n v="0"/>
    <n v="0"/>
    <n v="0"/>
    <n v="55.5"/>
    <n v="40"/>
    <n v="38"/>
    <n v="103"/>
    <n v="30.5"/>
    <n v="267"/>
    <n v="44.5"/>
    <m/>
    <n v="124"/>
    <n v="1"/>
    <m/>
    <n v="0"/>
    <n v="2.902173913043478"/>
    <n v="0"/>
  </r>
  <r>
    <x v="0"/>
    <m/>
    <m/>
    <m/>
    <s v="Доборный элемент МДФ-8*100*2070 венге Д"/>
    <n v="118"/>
    <n v="12"/>
    <n v="0"/>
    <n v="0"/>
    <n v="0"/>
    <n v="72.5"/>
    <n v="66.5"/>
    <n v="35.5"/>
    <n v="20.5"/>
    <n v="26"/>
    <n v="221"/>
    <n v="36.799999999999997"/>
    <m/>
    <n v="6"/>
    <n v="1"/>
    <m/>
    <n v="0"/>
    <n v="2.402173913043478"/>
    <n v="0"/>
  </r>
  <r>
    <x v="0"/>
    <m/>
    <m/>
    <m/>
    <s v="Доборный элемент МДФ-8*150*2070 венге Д"/>
    <n v="149"/>
    <n v="0"/>
    <n v="0"/>
    <n v="0"/>
    <n v="0"/>
    <n v="29"/>
    <n v="35"/>
    <n v="16"/>
    <n v="15"/>
    <n v="-3.5"/>
    <n v="91.5"/>
    <n v="15.3"/>
    <m/>
    <n v="-27"/>
    <n v="1"/>
    <m/>
    <n v="0"/>
    <n v="0.99456521739130432"/>
    <n v="0"/>
  </r>
  <r>
    <x v="0"/>
    <m/>
    <m/>
    <m/>
    <s v="Доборный элемент МДФ-8*200*2070 венге Д"/>
    <n v="39"/>
    <n v="0"/>
    <n v="0"/>
    <n v="0"/>
    <n v="0"/>
    <n v="23.5"/>
    <n v="21"/>
    <n v="3.5"/>
    <n v="9"/>
    <n v="8"/>
    <n v="65"/>
    <n v="10.8"/>
    <m/>
    <n v="4"/>
    <n v="1"/>
    <m/>
    <n v="0"/>
    <n v="0.70652173913043481"/>
    <n v="0"/>
  </r>
  <r>
    <x v="0"/>
    <m/>
    <m/>
    <m/>
    <s v="Наличник МДФ полукруглый 8*70*2150 венге Д"/>
    <n v="237.5"/>
    <n v="28.5"/>
    <n v="0"/>
    <n v="0"/>
    <n v="0"/>
    <n v="113.5"/>
    <n v="269"/>
    <n v="103.5"/>
    <n v="218.5"/>
    <n v="72"/>
    <n v="776.5"/>
    <n v="129.4"/>
    <m/>
    <n v="93.5"/>
    <n v="1"/>
    <m/>
    <n v="0"/>
    <n v="8.4402173913043477"/>
    <n v="0"/>
  </r>
  <r>
    <x v="4"/>
    <m/>
    <n v="9.7826086956521743E-2"/>
    <s v="A"/>
    <s v="ПГ Гладкое 600 венге"/>
    <n v="2"/>
    <n v="0"/>
    <n v="0"/>
    <n v="0"/>
    <n v="0"/>
    <n v="2"/>
    <n v="0"/>
    <n v="1"/>
    <n v="1"/>
    <n v="5"/>
    <n v="9"/>
    <n v="1.5"/>
    <m/>
    <n v="11"/>
    <n v="1"/>
    <n v="0"/>
    <n v="0"/>
    <n v="1"/>
    <n v="0"/>
  </r>
  <r>
    <x v="4"/>
    <m/>
    <n v="6.5217391304347824E-2"/>
    <s v="A"/>
    <s v="ПГ Гладкое 700 венге"/>
    <n v="0"/>
    <n v="0"/>
    <n v="0"/>
    <n v="0"/>
    <n v="0"/>
    <n v="1"/>
    <n v="4"/>
    <n v="1"/>
    <n v="0"/>
    <n v="0"/>
    <n v="6"/>
    <n v="1"/>
    <m/>
    <n v="-4"/>
    <n v="1"/>
    <n v="0"/>
    <n v="0"/>
    <n v="1"/>
    <n v="0"/>
  </r>
  <r>
    <x v="4"/>
    <m/>
    <n v="0.45652173913043476"/>
    <s v="A"/>
    <s v="ПГ Гладкое 800 венге"/>
    <n v="3"/>
    <n v="1"/>
    <n v="0"/>
    <n v="0"/>
    <n v="0"/>
    <n v="5"/>
    <n v="1"/>
    <n v="2"/>
    <n v="31"/>
    <n v="3"/>
    <n v="42"/>
    <n v="7"/>
    <m/>
    <n v="36"/>
    <n v="1"/>
    <n v="0"/>
    <n v="0"/>
    <n v="1"/>
    <n v="0"/>
  </r>
  <r>
    <x v="4"/>
    <m/>
    <n v="1.0869565217391304E-2"/>
    <s v="C"/>
    <s v="ПГ Гладкое 900 венге"/>
    <n v="2"/>
    <n v="0"/>
    <n v="0"/>
    <n v="0"/>
    <n v="0"/>
    <n v="1"/>
    <n v="0"/>
    <n v="0"/>
    <n v="0"/>
    <n v="0"/>
    <n v="1"/>
    <n v="0.2"/>
    <m/>
    <n v="0"/>
    <n v="0"/>
    <n v="0"/>
    <n v="0"/>
    <n v="1"/>
    <n v="0"/>
  </r>
  <r>
    <x v="4"/>
    <m/>
    <n v="0"/>
    <s v="C"/>
    <s v="ПО Ветка 600 венге"/>
    <n v="0"/>
    <n v="0"/>
    <n v="0"/>
    <n v="0"/>
    <n v="0"/>
    <n v="0"/>
    <n v="0"/>
    <n v="0"/>
    <n v="0"/>
    <n v="0"/>
    <n v="0"/>
    <n v="0"/>
    <m/>
    <n v="0"/>
    <n v="0"/>
    <n v="0"/>
    <n v="0"/>
    <n v="1"/>
    <n v="0"/>
  </r>
  <r>
    <x v="4"/>
    <m/>
    <n v="0"/>
    <s v="C"/>
    <s v="ПО Ветка 700 венге"/>
    <n v="0"/>
    <n v="0"/>
    <n v="0"/>
    <n v="0"/>
    <n v="0"/>
    <n v="0"/>
    <n v="0"/>
    <n v="0"/>
    <n v="0"/>
    <n v="0"/>
    <n v="0"/>
    <n v="0"/>
    <m/>
    <n v="0"/>
    <n v="0"/>
    <n v="0"/>
    <n v="0"/>
    <n v="1"/>
    <n v="0"/>
  </r>
  <r>
    <x v="4"/>
    <m/>
    <n v="0"/>
    <s v="C"/>
    <s v="ПО Ветка 800 венге"/>
    <n v="0"/>
    <n v="0"/>
    <n v="0"/>
    <n v="0"/>
    <n v="0"/>
    <n v="0"/>
    <n v="0"/>
    <n v="0"/>
    <n v="0"/>
    <n v="0"/>
    <n v="0"/>
    <n v="0"/>
    <m/>
    <n v="0"/>
    <n v="0"/>
    <n v="0"/>
    <n v="0"/>
    <n v="1"/>
    <n v="0"/>
  </r>
  <r>
    <x v="4"/>
    <m/>
    <n v="0"/>
    <s v="C"/>
    <s v="ПО Ветка 900 венге"/>
    <n v="0"/>
    <n v="0"/>
    <n v="0"/>
    <n v="0"/>
    <n v="0"/>
    <n v="0"/>
    <n v="0"/>
    <n v="0"/>
    <n v="0"/>
    <n v="0"/>
    <n v="0"/>
    <n v="0"/>
    <m/>
    <n v="0"/>
    <n v="0"/>
    <n v="0"/>
    <n v="0"/>
    <n v="1"/>
    <n v="0"/>
  </r>
  <r>
    <x v="4"/>
    <m/>
    <n v="2.1739130434782608E-2"/>
    <s v="C"/>
    <s v="ПО Роса 600 венге"/>
    <n v="2"/>
    <n v="0"/>
    <n v="0"/>
    <n v="0"/>
    <n v="0"/>
    <n v="2"/>
    <n v="0"/>
    <n v="0"/>
    <n v="0"/>
    <n v="0"/>
    <n v="2"/>
    <n v="0.3"/>
    <m/>
    <n v="0"/>
    <n v="0"/>
    <n v="0"/>
    <n v="0"/>
    <n v="1"/>
    <n v="0"/>
  </r>
  <r>
    <x v="4"/>
    <m/>
    <n v="0"/>
    <s v="C"/>
    <s v="ПО Роса 700 венге"/>
    <n v="2"/>
    <n v="0"/>
    <n v="0"/>
    <n v="0"/>
    <n v="0"/>
    <n v="0"/>
    <n v="0"/>
    <n v="0"/>
    <n v="0"/>
    <n v="0"/>
    <n v="0"/>
    <n v="0"/>
    <m/>
    <n v="0"/>
    <n v="0"/>
    <n v="0"/>
    <n v="0"/>
    <n v="1"/>
    <n v="0"/>
  </r>
  <r>
    <x v="4"/>
    <m/>
    <n v="2.1739130434782608E-2"/>
    <s v="C"/>
    <s v="ПО Роса 800 венге"/>
    <n v="2"/>
    <n v="0"/>
    <n v="0"/>
    <n v="0"/>
    <n v="0"/>
    <n v="0"/>
    <n v="0"/>
    <n v="0"/>
    <n v="0"/>
    <n v="2"/>
    <n v="2"/>
    <n v="0.3"/>
    <m/>
    <n v="4"/>
    <n v="1"/>
    <n v="0"/>
    <n v="0"/>
    <n v="1"/>
    <n v="0"/>
  </r>
  <r>
    <x v="4"/>
    <m/>
    <n v="0"/>
    <s v="C"/>
    <s v="ПО Роса 900 венге"/>
    <n v="2"/>
    <n v="0"/>
    <n v="0"/>
    <n v="0"/>
    <n v="0"/>
    <n v="0"/>
    <n v="0"/>
    <n v="0"/>
    <n v="0"/>
    <n v="0"/>
    <n v="0"/>
    <n v="0"/>
    <m/>
    <n v="0"/>
    <n v="0"/>
    <n v="0"/>
    <n v="0"/>
    <n v="1"/>
    <n v="0"/>
  </r>
  <r>
    <x v="4"/>
    <m/>
    <n v="6.5217391304347824E-2"/>
    <s v="A"/>
    <s v="ПО Стрела 600 венге 2М"/>
    <n v="1"/>
    <n v="0"/>
    <n v="0"/>
    <n v="0"/>
    <n v="0"/>
    <n v="3"/>
    <n v="1"/>
    <n v="2"/>
    <n v="0"/>
    <n v="0"/>
    <n v="6"/>
    <n v="1"/>
    <m/>
    <n v="-1"/>
    <n v="1"/>
    <n v="0"/>
    <n v="0"/>
    <n v="1"/>
    <n v="0"/>
  </r>
  <r>
    <x v="4"/>
    <m/>
    <n v="1.0869565217391304E-2"/>
    <s v="C"/>
    <s v="ПО Стрела 700 венге 2М"/>
    <n v="1"/>
    <n v="1"/>
    <n v="0"/>
    <n v="0"/>
    <n v="0"/>
    <n v="1"/>
    <n v="0"/>
    <n v="0"/>
    <n v="0"/>
    <n v="0"/>
    <n v="1"/>
    <n v="0.2"/>
    <m/>
    <n v="0"/>
    <n v="0"/>
    <n v="0"/>
    <n v="0"/>
    <n v="1"/>
    <n v="0"/>
  </r>
  <r>
    <x v="4"/>
    <m/>
    <n v="4.3478260869565216E-2"/>
    <s v="B"/>
    <s v="ПО Стрела 800 венге 2М"/>
    <n v="1"/>
    <n v="2"/>
    <n v="0"/>
    <n v="0"/>
    <n v="0"/>
    <n v="4"/>
    <n v="0"/>
    <n v="0"/>
    <n v="0"/>
    <n v="0"/>
    <n v="4"/>
    <n v="0.7"/>
    <m/>
    <n v="0"/>
    <n v="0"/>
    <n v="0"/>
    <n v="0"/>
    <n v="1"/>
    <n v="0"/>
  </r>
  <r>
    <x v="4"/>
    <m/>
    <n v="0"/>
    <s v="C"/>
    <s v="ПО Стрела 900 венге 2М"/>
    <n v="2"/>
    <n v="0"/>
    <n v="0"/>
    <n v="0"/>
    <n v="0"/>
    <n v="0"/>
    <n v="0"/>
    <n v="0"/>
    <n v="0"/>
    <n v="0"/>
    <n v="0"/>
    <n v="0"/>
    <m/>
    <n v="0"/>
    <n v="0"/>
    <n v="0"/>
    <n v="0"/>
    <n v="1"/>
    <n v="0"/>
  </r>
  <r>
    <x v="4"/>
    <m/>
    <n v="3.2608695652173912E-2"/>
    <s v="B"/>
    <s v="ПОф 2 Лагуна 600 венге 2М"/>
    <n v="3"/>
    <n v="2"/>
    <n v="0"/>
    <n v="0"/>
    <n v="0"/>
    <n v="0"/>
    <n v="0"/>
    <n v="2"/>
    <n v="1"/>
    <n v="0"/>
    <n v="3"/>
    <n v="0.5"/>
    <m/>
    <n v="1"/>
    <n v="1"/>
    <n v="0"/>
    <n v="0"/>
    <n v="1"/>
    <n v="0"/>
  </r>
  <r>
    <x v="4"/>
    <m/>
    <n v="4.3478260869565216E-2"/>
    <s v="B"/>
    <s v="ПОф 2 Лагуна 700 венге 2М"/>
    <n v="2"/>
    <n v="0"/>
    <n v="0"/>
    <n v="0"/>
    <n v="0"/>
    <n v="1"/>
    <n v="1"/>
    <n v="0"/>
    <n v="2"/>
    <n v="0"/>
    <n v="4"/>
    <n v="0.7"/>
    <m/>
    <n v="1"/>
    <n v="1"/>
    <n v="0"/>
    <n v="0"/>
    <n v="1"/>
    <n v="0"/>
  </r>
  <r>
    <x v="4"/>
    <m/>
    <n v="0.11956521739130435"/>
    <s v="A"/>
    <s v="ПОф 2 Лагуна 800 венге 2М"/>
    <n v="0"/>
    <n v="0"/>
    <n v="2"/>
    <n v="0"/>
    <n v="0"/>
    <n v="0"/>
    <n v="4"/>
    <n v="5"/>
    <n v="1"/>
    <n v="1"/>
    <n v="11"/>
    <n v="1.8"/>
    <m/>
    <n v="-1"/>
    <n v="1"/>
    <n v="0"/>
    <n v="0"/>
    <n v="1"/>
    <n v="0"/>
  </r>
  <r>
    <x v="4"/>
    <m/>
    <n v="1.0869565217391304E-2"/>
    <s v="C"/>
    <s v="ПОф 2 Лагуна 900 венге 2М"/>
    <n v="3"/>
    <n v="0"/>
    <n v="0"/>
    <n v="0"/>
    <n v="0"/>
    <n v="1"/>
    <n v="0"/>
    <n v="0"/>
    <n v="0"/>
    <n v="0"/>
    <n v="1"/>
    <n v="0.2"/>
    <m/>
    <n v="0"/>
    <n v="0"/>
    <n v="0"/>
    <n v="0"/>
    <n v="1"/>
    <n v="0"/>
  </r>
  <r>
    <x v="0"/>
    <m/>
    <m/>
    <m/>
    <s v="Притворная планка 10*32*2050 венге"/>
    <n v="22"/>
    <n v="1"/>
    <n v="0"/>
    <n v="0"/>
    <n v="0"/>
    <n v="1"/>
    <n v="2"/>
    <n v="1"/>
    <n v="0"/>
    <n v="0"/>
    <n v="4"/>
    <n v="0.7"/>
    <m/>
    <n v="-2"/>
    <n v="1"/>
    <m/>
    <n v="0"/>
    <n v="4.3478260869565216E-2"/>
    <n v="0"/>
  </r>
  <r>
    <x v="0"/>
    <m/>
    <m/>
    <m/>
    <s v="Венге 3D"/>
    <n v="19"/>
    <n v="0"/>
    <n v="0"/>
    <n v="0"/>
    <n v="0"/>
    <n v="0"/>
    <n v="0"/>
    <n v="0"/>
    <n v="0"/>
    <n v="3"/>
    <n v="3"/>
    <n v="0.5"/>
    <m/>
    <m/>
    <m/>
    <m/>
    <m/>
    <n v="3.2608695652173912E-2"/>
    <m/>
  </r>
  <r>
    <x v="1"/>
    <m/>
    <n v="0"/>
    <s v="C"/>
    <s v="Полотно дверное глухое Гладкое МИКРОФЛЕКС 600 венге 3D"/>
    <n v="4"/>
    <n v="0"/>
    <n v="0"/>
    <n v="0"/>
    <n v="0"/>
    <n v="0"/>
    <n v="0"/>
    <n v="0"/>
    <n v="0"/>
    <n v="0"/>
    <n v="0"/>
    <n v="0"/>
    <n v="4"/>
    <n v="0"/>
    <n v="0"/>
    <n v="0"/>
    <n v="0"/>
    <n v="1"/>
    <n v="0"/>
  </r>
  <r>
    <x v="1"/>
    <m/>
    <n v="1"/>
    <s v="C"/>
    <s v="Полотно дверное глухое Гладкое МИКРОФЛЕКС 700 венге 3D"/>
    <n v="5"/>
    <n v="0"/>
    <n v="0"/>
    <n v="0"/>
    <n v="0"/>
    <n v="0"/>
    <n v="0"/>
    <n v="0"/>
    <n v="0"/>
    <n v="3"/>
    <n v="3"/>
    <n v="0.5"/>
    <n v="4"/>
    <n v="6"/>
    <n v="0.33333333333333331"/>
    <n v="0"/>
    <n v="0"/>
    <n v="1"/>
    <n v="0"/>
  </r>
  <r>
    <x v="1"/>
    <m/>
    <n v="0"/>
    <s v="C"/>
    <s v="Полотно дверное глухое Гладкое МИКРОФЛЕКС 800 венге 3D"/>
    <n v="4"/>
    <n v="0"/>
    <n v="0"/>
    <n v="0"/>
    <n v="0"/>
    <n v="0"/>
    <n v="0"/>
    <n v="0"/>
    <n v="0"/>
    <n v="0"/>
    <n v="0"/>
    <n v="0"/>
    <n v="4"/>
    <n v="0"/>
    <n v="0"/>
    <n v="0"/>
    <n v="0"/>
    <n v="1"/>
    <n v="0"/>
  </r>
  <r>
    <x v="1"/>
    <m/>
    <n v="0"/>
    <s v="C"/>
    <s v="Полотно дверное глухое Гладкое МИКРОФЛЕКС 900 венге 3D"/>
    <n v="2"/>
    <n v="0"/>
    <n v="0"/>
    <n v="0"/>
    <n v="0"/>
    <n v="0"/>
    <n v="0"/>
    <n v="0"/>
    <n v="0"/>
    <n v="0"/>
    <n v="0"/>
    <n v="0"/>
    <n v="2"/>
    <n v="0"/>
    <n v="0"/>
    <n v="0"/>
    <n v="0"/>
    <n v="1"/>
    <n v="0"/>
  </r>
  <r>
    <x v="1"/>
    <m/>
    <n v="0"/>
    <s v="C"/>
    <s v="Полотно дверное остекленное Ф МИКРОФЛЕКС Лагуна 600 венге 3D"/>
    <n v="0"/>
    <n v="0"/>
    <n v="0"/>
    <n v="0"/>
    <n v="0"/>
    <n v="0"/>
    <n v="0"/>
    <n v="0"/>
    <n v="0"/>
    <n v="0"/>
    <n v="0"/>
    <n v="0"/>
    <n v="4"/>
    <n v="0"/>
    <n v="0"/>
    <n v="0"/>
    <n v="4"/>
    <n v="1"/>
    <n v="4"/>
  </r>
  <r>
    <x v="1"/>
    <m/>
    <n v="0"/>
    <s v="C"/>
    <s v="Полотно дверное остекленное Ф МИКРОФЛЕКС Лагуна 700 венге 3D"/>
    <n v="3"/>
    <n v="0"/>
    <n v="0"/>
    <n v="0"/>
    <n v="0"/>
    <n v="0"/>
    <n v="0"/>
    <n v="0"/>
    <n v="0"/>
    <n v="0"/>
    <n v="0"/>
    <n v="0"/>
    <n v="4"/>
    <n v="0"/>
    <n v="0"/>
    <n v="0"/>
    <n v="1"/>
    <n v="1"/>
    <n v="1"/>
  </r>
  <r>
    <x v="1"/>
    <m/>
    <n v="0"/>
    <s v="C"/>
    <s v="Полотно дверное остекленное Ф МИКРОФЛЕКС Лагуна 800 венге 3D"/>
    <n v="1"/>
    <n v="0"/>
    <n v="0"/>
    <n v="0"/>
    <n v="0"/>
    <n v="0"/>
    <n v="0"/>
    <n v="0"/>
    <n v="0"/>
    <n v="0"/>
    <n v="0"/>
    <n v="0"/>
    <n v="4"/>
    <n v="0"/>
    <n v="0"/>
    <n v="0"/>
    <n v="3"/>
    <n v="1"/>
    <n v="3"/>
  </r>
  <r>
    <x v="1"/>
    <m/>
    <n v="0"/>
    <s v="C"/>
    <s v="Полотно дверное остекленное Ф МИКРОФЛЕКС Лагуна 900 венге 3D"/>
    <n v="0"/>
    <n v="0"/>
    <n v="0"/>
    <n v="0"/>
    <n v="0"/>
    <n v="0"/>
    <n v="0"/>
    <n v="0"/>
    <n v="0"/>
    <n v="0"/>
    <n v="0"/>
    <n v="0"/>
    <n v="2"/>
    <n v="0"/>
    <n v="0"/>
    <n v="0"/>
    <n v="2"/>
    <n v="1"/>
    <n v="2"/>
  </r>
  <r>
    <x v="0"/>
    <m/>
    <m/>
    <m/>
    <s v="Итальянский орех ЛАМИНАТ"/>
    <n v="93"/>
    <s v=""/>
    <m/>
    <n v="0"/>
    <n v="0"/>
    <n v="0"/>
    <n v="0"/>
    <n v="0"/>
    <n v="0"/>
    <n v="0"/>
    <n v="223"/>
    <n v="55.8"/>
    <n v="112"/>
    <n v="0"/>
    <n v="0"/>
    <m/>
    <n v="51"/>
    <e v="#REF!"/>
    <n v="51"/>
  </r>
  <r>
    <x v="0"/>
    <m/>
    <m/>
    <m/>
    <s v="ДК-О-МДФ-70*26*2050 (итальянский орех) Д"/>
    <n v="51.5"/>
    <n v="15"/>
    <n v="0"/>
    <n v="0"/>
    <n v="0"/>
    <n v="130"/>
    <n v="186.5"/>
    <n v="43.5"/>
    <n v="83.5"/>
    <n v="161"/>
    <n v="604.5"/>
    <n v="100.8"/>
    <m/>
    <n v="219"/>
    <n v="1"/>
    <m/>
    <n v="0"/>
    <n v="2.710762331838565"/>
    <n v="270"/>
  </r>
  <r>
    <x v="0"/>
    <m/>
    <m/>
    <m/>
    <s v="Доборный элемент МДФ-8*100*2070 итальянский орех Д"/>
    <n v="38"/>
    <n v="0"/>
    <n v="0"/>
    <n v="0"/>
    <n v="0"/>
    <n v="41"/>
    <n v="109"/>
    <n v="27.5"/>
    <n v="47"/>
    <n v="88"/>
    <n v="312.5"/>
    <n v="52.1"/>
    <m/>
    <n v="114"/>
    <n v="1"/>
    <m/>
    <n v="0"/>
    <n v="1.4013452914798206"/>
    <n v="130"/>
  </r>
  <r>
    <x v="0"/>
    <m/>
    <m/>
    <m/>
    <s v="Доборный элемент МДФ-8*150*2070 итальянский орех Д"/>
    <n v="47"/>
    <n v="0"/>
    <n v="0"/>
    <n v="0"/>
    <n v="0"/>
    <n v="24.5"/>
    <n v="50"/>
    <n v="18.5"/>
    <n v="36"/>
    <n v="31.5"/>
    <n v="160.5"/>
    <n v="26.8"/>
    <m/>
    <n v="49"/>
    <n v="1"/>
    <m/>
    <n v="0"/>
    <n v="0.71973094170403584"/>
    <n v="40"/>
  </r>
  <r>
    <x v="0"/>
    <m/>
    <m/>
    <m/>
    <s v="Доборный элемент МДФ-8*200*2070 итальянский орех Д"/>
    <n v="22"/>
    <n v="2.5"/>
    <n v="0"/>
    <n v="0"/>
    <n v="0"/>
    <n v="15"/>
    <n v="13"/>
    <n v="17"/>
    <n v="10"/>
    <n v="11"/>
    <n v="66"/>
    <n v="11"/>
    <m/>
    <n v="19"/>
    <n v="1"/>
    <m/>
    <n v="0"/>
    <n v="0.29596412556053814"/>
    <n v="20"/>
  </r>
  <r>
    <x v="0"/>
    <m/>
    <m/>
    <m/>
    <s v="Наличник МДФ полукруглый 8*70*2150 итал.орех Д"/>
    <n v="225.5"/>
    <n v="2.5"/>
    <n v="0"/>
    <n v="0"/>
    <n v="0"/>
    <n v="273"/>
    <n v="409.5"/>
    <n v="212.5"/>
    <n v="167.5"/>
    <n v="301.5"/>
    <n v="1364"/>
    <n v="227.3"/>
    <m/>
    <n v="361"/>
    <n v="1"/>
    <m/>
    <n v="0"/>
    <n v="6.116591928251121"/>
    <n v="480"/>
  </r>
  <r>
    <x v="5"/>
    <m/>
    <n v="0.20179372197309417"/>
    <s v="A"/>
    <s v="ПГ Гладкое 600 итальянский орех"/>
    <n v="10"/>
    <n v="0"/>
    <n v="0"/>
    <n v="0"/>
    <n v="0"/>
    <n v="12"/>
    <n v="13"/>
    <n v="4"/>
    <n v="6"/>
    <n v="10"/>
    <n v="45"/>
    <n v="7.5"/>
    <n v="20"/>
    <n v="13"/>
    <n v="-0.53846153846153844"/>
    <n v="0"/>
    <n v="10"/>
    <n v="1"/>
    <n v="10"/>
  </r>
  <r>
    <x v="5"/>
    <m/>
    <n v="7.1748878923766815E-2"/>
    <s v="A"/>
    <s v="ПГ Гладкое 700 итальянский орех"/>
    <n v="4"/>
    <n v="0"/>
    <n v="0"/>
    <n v="0"/>
    <n v="0"/>
    <n v="1"/>
    <n v="4"/>
    <n v="3"/>
    <n v="2"/>
    <n v="6"/>
    <n v="16"/>
    <n v="2.7"/>
    <n v="12"/>
    <n v="10"/>
    <n v="-0.2"/>
    <n v="0"/>
    <n v="8"/>
    <n v="1"/>
    <n v="8"/>
  </r>
  <r>
    <x v="5"/>
    <m/>
    <n v="0.12556053811659193"/>
    <s v="A"/>
    <s v="ПГ Гладкое 800 итальянский орех"/>
    <n v="4"/>
    <n v="0"/>
    <n v="0"/>
    <n v="0"/>
    <n v="0"/>
    <n v="7"/>
    <n v="4"/>
    <n v="3"/>
    <n v="2"/>
    <n v="12"/>
    <n v="28"/>
    <n v="4.7"/>
    <n v="15"/>
    <n v="22"/>
    <n v="0.31818181818181818"/>
    <n v="0"/>
    <n v="11"/>
    <n v="1"/>
    <n v="11"/>
  </r>
  <r>
    <x v="5"/>
    <m/>
    <n v="2.2421524663677129E-2"/>
    <s v="B"/>
    <s v="ПГ Гладкое 900 итальянский орех"/>
    <n v="3"/>
    <n v="0"/>
    <n v="0"/>
    <n v="0"/>
    <n v="0"/>
    <n v="0"/>
    <n v="1"/>
    <n v="1"/>
    <n v="3"/>
    <n v="0"/>
    <n v="5"/>
    <n v="0.8"/>
    <n v="2"/>
    <n v="2"/>
    <n v="0"/>
    <n v="0"/>
    <n v="0"/>
    <n v="1"/>
    <n v="0"/>
  </r>
  <r>
    <x v="5"/>
    <m/>
    <n v="4.4843049327354259E-3"/>
    <s v="C"/>
    <s v="ПО Ветка 600 итальянский орех"/>
    <n v="3"/>
    <n v="0"/>
    <n v="0"/>
    <n v="0"/>
    <n v="0"/>
    <n v="0"/>
    <n v="0"/>
    <n v="0"/>
    <n v="1"/>
    <n v="0"/>
    <n v="1"/>
    <n v="0.2"/>
    <n v="2"/>
    <n v="1"/>
    <n v="-1"/>
    <n v="0"/>
    <n v="0"/>
    <n v="1"/>
    <n v="0"/>
  </r>
  <r>
    <x v="5"/>
    <m/>
    <n v="4.4843049327354259E-3"/>
    <s v="C"/>
    <s v="ПО Ветка 700 итальянский орех"/>
    <n v="3"/>
    <n v="0"/>
    <n v="0"/>
    <n v="0"/>
    <n v="0"/>
    <n v="0"/>
    <n v="0"/>
    <n v="0"/>
    <n v="1"/>
    <n v="0"/>
    <n v="1"/>
    <n v="0.2"/>
    <n v="2"/>
    <n v="1"/>
    <n v="-1"/>
    <n v="0"/>
    <n v="0"/>
    <n v="1"/>
    <n v="0"/>
  </r>
  <r>
    <x v="5"/>
    <m/>
    <n v="4.0358744394618833E-2"/>
    <s v="B"/>
    <s v="ПО Ветка 800 итальянский орех"/>
    <n v="4"/>
    <n v="0"/>
    <n v="0"/>
    <n v="0"/>
    <n v="0"/>
    <n v="5"/>
    <n v="2"/>
    <n v="0"/>
    <n v="1"/>
    <n v="1"/>
    <n v="9"/>
    <n v="1.5"/>
    <n v="3"/>
    <n v="1"/>
    <n v="-2"/>
    <n v="0"/>
    <n v="0"/>
    <n v="1"/>
    <n v="0"/>
  </r>
  <r>
    <x v="5"/>
    <m/>
    <n v="0"/>
    <s v="C"/>
    <s v="ПО Ветка 900 итальянский орех"/>
    <n v="3"/>
    <n v="0"/>
    <n v="0"/>
    <n v="0"/>
    <n v="0"/>
    <n v="0"/>
    <n v="0"/>
    <n v="0"/>
    <n v="0"/>
    <n v="0"/>
    <n v="0"/>
    <n v="0"/>
    <n v="1"/>
    <n v="0"/>
    <n v="0"/>
    <n v="0"/>
    <n v="0"/>
    <n v="1"/>
    <n v="0"/>
  </r>
  <r>
    <x v="5"/>
    <m/>
    <n v="0"/>
    <s v="C"/>
    <s v="ПО Диадема 600 Итальянский орех"/>
    <n v="4"/>
    <n v="0"/>
    <n v="0"/>
    <n v="0"/>
    <n v="0"/>
    <n v="0"/>
    <n v="0"/>
    <n v="0"/>
    <n v="0"/>
    <n v="0"/>
    <n v="0"/>
    <n v="0"/>
    <n v="2"/>
    <n v="0"/>
    <n v="0"/>
    <n v="0"/>
    <n v="0"/>
    <n v="1"/>
    <n v="0"/>
  </r>
  <r>
    <x v="5"/>
    <m/>
    <n v="0"/>
    <s v="C"/>
    <s v="ПО Диадема 700 Итальянский орех"/>
    <n v="3"/>
    <n v="0"/>
    <n v="0"/>
    <n v="0"/>
    <n v="0"/>
    <n v="0"/>
    <n v="0"/>
    <n v="0"/>
    <n v="0"/>
    <n v="0"/>
    <n v="0"/>
    <n v="0"/>
    <n v="2"/>
    <n v="0"/>
    <n v="0"/>
    <n v="0"/>
    <n v="0"/>
    <n v="1"/>
    <n v="0"/>
  </r>
  <r>
    <x v="5"/>
    <m/>
    <n v="0"/>
    <s v="C"/>
    <s v="ПО Диадема 800 Итальянский орех"/>
    <n v="3"/>
    <n v="0"/>
    <n v="0"/>
    <n v="0"/>
    <n v="0"/>
    <n v="0"/>
    <n v="0"/>
    <n v="0"/>
    <n v="0"/>
    <n v="0"/>
    <n v="0"/>
    <n v="0"/>
    <n v="2"/>
    <n v="0"/>
    <n v="0"/>
    <n v="0"/>
    <n v="0"/>
    <n v="1"/>
    <n v="0"/>
  </r>
  <r>
    <x v="5"/>
    <m/>
    <n v="0"/>
    <s v="C"/>
    <s v="ПО Диадема 900 Итальянский орех"/>
    <n v="1"/>
    <n v="0"/>
    <n v="0"/>
    <n v="0"/>
    <n v="0"/>
    <n v="0"/>
    <n v="0"/>
    <n v="0"/>
    <n v="0"/>
    <n v="0"/>
    <n v="0"/>
    <n v="0"/>
    <n v="1"/>
    <n v="0"/>
    <n v="0"/>
    <n v="0"/>
    <n v="0"/>
    <n v="1"/>
    <n v="0"/>
  </r>
  <r>
    <x v="5"/>
    <m/>
    <n v="3.1390134529147982E-2"/>
    <s v="B"/>
    <s v="ПО Рюмка 600 итальянский орех"/>
    <n v="1"/>
    <n v="0"/>
    <n v="0"/>
    <n v="0"/>
    <n v="0"/>
    <n v="1"/>
    <n v="2"/>
    <n v="0"/>
    <n v="4"/>
    <n v="0"/>
    <n v="7"/>
    <n v="1.2"/>
    <n v="4"/>
    <n v="2"/>
    <n v="-1"/>
    <n v="0"/>
    <n v="3"/>
    <n v="1"/>
    <n v="3"/>
  </r>
  <r>
    <x v="5"/>
    <m/>
    <n v="4.4843049327354258E-2"/>
    <s v="A"/>
    <s v="ПО Рюмка 700 итальянский орех"/>
    <n v="3"/>
    <n v="0"/>
    <n v="0"/>
    <n v="0"/>
    <n v="0"/>
    <n v="3"/>
    <n v="1"/>
    <n v="1"/>
    <n v="2"/>
    <n v="3"/>
    <n v="10"/>
    <n v="1.7"/>
    <n v="4"/>
    <n v="7"/>
    <n v="0.42857142857142855"/>
    <n v="0"/>
    <n v="1"/>
    <n v="1"/>
    <n v="1"/>
  </r>
  <r>
    <x v="5"/>
    <m/>
    <n v="7.623318385650224E-2"/>
    <s v="A"/>
    <s v="ПО Рюмка 800 итальянский орех"/>
    <n v="1"/>
    <n v="0"/>
    <n v="0"/>
    <n v="0"/>
    <n v="0"/>
    <n v="5"/>
    <n v="4"/>
    <n v="0"/>
    <n v="3"/>
    <n v="5"/>
    <n v="17"/>
    <n v="2.8"/>
    <n v="8"/>
    <n v="9"/>
    <n v="0.1111111111111111"/>
    <n v="0"/>
    <n v="7"/>
    <n v="1"/>
    <n v="7"/>
  </r>
  <r>
    <x v="5"/>
    <m/>
    <n v="0"/>
    <s v="C"/>
    <s v="ПО Рюмка 900 итальянский орех"/>
    <n v="2"/>
    <n v="0"/>
    <n v="0"/>
    <n v="0"/>
    <n v="0"/>
    <n v="0"/>
    <n v="0"/>
    <n v="0"/>
    <n v="0"/>
    <n v="0"/>
    <n v="0"/>
    <n v="0"/>
    <n v="2"/>
    <n v="0"/>
    <n v="0"/>
    <n v="0"/>
    <n v="0"/>
    <n v="1"/>
    <n v="0"/>
  </r>
  <r>
    <x v="5"/>
    <m/>
    <n v="4.0358744394618833E-2"/>
    <s v="B"/>
    <s v="ПО Стрела 600 итальянский орех 2М"/>
    <n v="3"/>
    <n v="0"/>
    <n v="0"/>
    <n v="0"/>
    <n v="0"/>
    <n v="1"/>
    <n v="3"/>
    <n v="0"/>
    <n v="3"/>
    <n v="2"/>
    <n v="9"/>
    <n v="1.5"/>
    <n v="5"/>
    <n v="4"/>
    <n v="-0.25"/>
    <n v="0"/>
    <n v="2"/>
    <n v="1"/>
    <n v="2"/>
  </r>
  <r>
    <x v="5"/>
    <m/>
    <n v="4.0358744394618833E-2"/>
    <s v="B"/>
    <s v="ПО Стрела 700 итальянский орех 2М"/>
    <n v="4"/>
    <n v="0"/>
    <n v="0"/>
    <n v="0"/>
    <n v="0"/>
    <n v="3"/>
    <n v="3"/>
    <n v="0"/>
    <n v="3"/>
    <n v="0"/>
    <n v="9"/>
    <n v="1.5"/>
    <n v="3"/>
    <n v="0"/>
    <n v="0"/>
    <n v="0"/>
    <n v="0"/>
    <n v="1"/>
    <n v="0"/>
  </r>
  <r>
    <x v="5"/>
    <m/>
    <n v="4.4843049327354259E-3"/>
    <s v="C"/>
    <s v="ПО Стрела 800 итальянский орех 2М"/>
    <n v="6"/>
    <n v="0"/>
    <n v="0"/>
    <n v="0"/>
    <n v="0"/>
    <n v="-2"/>
    <n v="0"/>
    <n v="0"/>
    <n v="2"/>
    <n v="1"/>
    <n v="1"/>
    <n v="0.2"/>
    <n v="3"/>
    <n v="4"/>
    <n v="0.25"/>
    <n v="0"/>
    <n v="0"/>
    <n v="1"/>
    <n v="0"/>
  </r>
  <r>
    <x v="5"/>
    <m/>
    <n v="0"/>
    <s v="C"/>
    <s v="ПО Стрела 900 итальянский орех 2М"/>
    <n v="1"/>
    <n v="0"/>
    <n v="0"/>
    <n v="0"/>
    <n v="0"/>
    <n v="0"/>
    <n v="0"/>
    <n v="0"/>
    <n v="0"/>
    <n v="0"/>
    <n v="0"/>
    <n v="0"/>
    <n v="1"/>
    <n v="0"/>
    <n v="0"/>
    <n v="0"/>
    <n v="0"/>
    <n v="1"/>
    <n v="0"/>
  </r>
  <r>
    <x v="5"/>
    <m/>
    <n v="1.3452914798206279E-2"/>
    <s v="C"/>
    <s v="ПОф 2 Лагуна 600 итальянский орех 2М"/>
    <n v="4"/>
    <n v="0"/>
    <n v="0"/>
    <n v="0"/>
    <n v="0"/>
    <n v="3"/>
    <n v="0"/>
    <n v="0"/>
    <n v="0"/>
    <n v="0"/>
    <n v="3"/>
    <n v="0.5"/>
    <n v="3"/>
    <n v="0"/>
    <n v="0"/>
    <n v="0"/>
    <n v="0"/>
    <n v="1"/>
    <n v="0"/>
  </r>
  <r>
    <x v="5"/>
    <m/>
    <n v="1.7937219730941704E-2"/>
    <s v="C"/>
    <s v="ПОф 2 Лагуна 700 итальянский орех 2М"/>
    <n v="3"/>
    <n v="0"/>
    <n v="0"/>
    <n v="0"/>
    <n v="0"/>
    <n v="1"/>
    <n v="0"/>
    <n v="2"/>
    <n v="1"/>
    <n v="0"/>
    <n v="4"/>
    <n v="0.7"/>
    <n v="3"/>
    <n v="1"/>
    <n v="-2"/>
    <n v="0"/>
    <n v="0"/>
    <n v="1"/>
    <n v="0"/>
  </r>
  <r>
    <x v="5"/>
    <m/>
    <n v="4.9327354260089683E-2"/>
    <s v="A"/>
    <s v="ПОф 2 Лагуна 800 итальянский орех 2М"/>
    <n v="5"/>
    <n v="0"/>
    <n v="0"/>
    <n v="0"/>
    <n v="0"/>
    <n v="1"/>
    <n v="3"/>
    <n v="4"/>
    <n v="1"/>
    <n v="2"/>
    <n v="11"/>
    <n v="1.8"/>
    <n v="4"/>
    <n v="2"/>
    <n v="-1"/>
    <n v="0"/>
    <n v="0"/>
    <n v="1"/>
    <n v="0"/>
  </r>
  <r>
    <x v="5"/>
    <m/>
    <n v="8.9686098654708519E-3"/>
    <s v="C"/>
    <s v="ПОф 2 Лагуна 900 итальянский орех 2М"/>
    <n v="1"/>
    <n v="0"/>
    <n v="0"/>
    <n v="0"/>
    <n v="0"/>
    <n v="0"/>
    <n v="0"/>
    <n v="1"/>
    <n v="0"/>
    <n v="1"/>
    <n v="2"/>
    <n v="0.3"/>
    <n v="1"/>
    <n v="2"/>
    <n v="0.5"/>
    <n v="0"/>
    <n v="0"/>
    <n v="1"/>
    <n v="0"/>
  </r>
  <r>
    <x v="5"/>
    <m/>
    <n v="5.829596412556054E-2"/>
    <s v="A"/>
    <s v="ПОф Луна 600 итальянский орех"/>
    <n v="5"/>
    <n v="0"/>
    <n v="0"/>
    <n v="0"/>
    <n v="0"/>
    <n v="4"/>
    <n v="7"/>
    <n v="0"/>
    <n v="0"/>
    <n v="2"/>
    <n v="13"/>
    <n v="2.2000000000000002"/>
    <n v="3"/>
    <n v="-3"/>
    <n v="2"/>
    <n v="0"/>
    <n v="0"/>
    <n v="1"/>
    <n v="0"/>
  </r>
  <r>
    <x v="5"/>
    <m/>
    <n v="3.1390134529147982E-2"/>
    <s v="B"/>
    <s v="ПОф Луна 700 итальянский орех"/>
    <n v="8"/>
    <n v="0"/>
    <n v="0"/>
    <n v="0"/>
    <n v="0"/>
    <n v="3"/>
    <n v="4"/>
    <n v="0"/>
    <n v="0"/>
    <n v="0"/>
    <n v="7"/>
    <n v="1.2"/>
    <n v="3"/>
    <n v="-4"/>
    <n v="1.75"/>
    <n v="0"/>
    <n v="0"/>
    <n v="1"/>
    <n v="0"/>
  </r>
  <r>
    <x v="5"/>
    <m/>
    <n v="0.1031390134529148"/>
    <s v="A"/>
    <s v="ПОф Луна 800 итальянский орех"/>
    <n v="1"/>
    <n v="0"/>
    <n v="0"/>
    <n v="0"/>
    <n v="0"/>
    <n v="3"/>
    <n v="7"/>
    <n v="1"/>
    <n v="4"/>
    <n v="8"/>
    <n v="23"/>
    <n v="3.8"/>
    <n v="8"/>
    <n v="13"/>
    <n v="0.38461538461538464"/>
    <n v="0"/>
    <n v="7"/>
    <n v="1"/>
    <n v="7"/>
  </r>
  <r>
    <x v="5"/>
    <m/>
    <n v="8.9686098654708519E-3"/>
    <s v="C"/>
    <s v="ПОф Луна 900 итальянский орех"/>
    <n v="0"/>
    <n v="0"/>
    <n v="0"/>
    <n v="0"/>
    <n v="0"/>
    <n v="0"/>
    <n v="0"/>
    <n v="0"/>
    <n v="0"/>
    <n v="2"/>
    <n v="2"/>
    <n v="0.3"/>
    <n v="2"/>
    <n v="4"/>
    <n v="0.5"/>
    <n v="0"/>
    <n v="2"/>
    <n v="1"/>
    <n v="2"/>
  </r>
  <r>
    <x v="0"/>
    <m/>
    <m/>
    <m/>
    <s v="Притворная планка 10*32*2050 ит.орех"/>
    <n v="9"/>
    <n v="0"/>
    <n v="0"/>
    <n v="0"/>
    <n v="0"/>
    <n v="0"/>
    <n v="7"/>
    <n v="0"/>
    <n v="0"/>
    <n v="1"/>
    <n v="8"/>
    <n v="1.3"/>
    <m/>
    <n v="-5"/>
    <n v="1"/>
    <m/>
    <n v="0"/>
    <n v="3.5874439461883408E-2"/>
    <n v="0"/>
  </r>
  <r>
    <x v="0"/>
    <m/>
    <m/>
    <m/>
    <s v="Миланский орех ЛАМИНАТ"/>
    <n v="65"/>
    <s v=""/>
    <m/>
    <n v="0"/>
    <n v="0"/>
    <n v="40"/>
    <n v="62"/>
    <n v="14"/>
    <n v="110"/>
    <n v="60"/>
    <n v="223"/>
    <n v="37.200000000000003"/>
    <n v="74"/>
    <n v="216"/>
    <n v="0.65740740740740744"/>
    <m/>
    <n v="59"/>
    <m/>
    <n v="59"/>
  </r>
  <r>
    <x v="0"/>
    <m/>
    <m/>
    <m/>
    <s v="ДК-О-МДФ-70*26*2050 (миланский орех) Д"/>
    <n v="182.5"/>
    <n v="29"/>
    <n v="0"/>
    <n v="0"/>
    <n v="0"/>
    <n v="91"/>
    <n v="165.5"/>
    <n v="15.5"/>
    <n v="249.5"/>
    <n v="162.5"/>
    <n v="684"/>
    <n v="114"/>
    <m/>
    <n v="409"/>
    <n v="1"/>
    <m/>
    <n v="0"/>
    <n v="3.0672645739910314"/>
    <n v="130"/>
  </r>
  <r>
    <x v="0"/>
    <m/>
    <m/>
    <m/>
    <s v="Доборный элемент МДФ-8*100*2070 миланский орех Д"/>
    <n v="49.5"/>
    <n v="5"/>
    <n v="0"/>
    <n v="0"/>
    <n v="0"/>
    <n v="59"/>
    <n v="66.5"/>
    <n v="31.5"/>
    <n v="34"/>
    <n v="85.5"/>
    <n v="276.5"/>
    <n v="46.1"/>
    <m/>
    <n v="138.5"/>
    <n v="1"/>
    <m/>
    <n v="0"/>
    <n v="1.2399103139013452"/>
    <n v="80"/>
  </r>
  <r>
    <x v="0"/>
    <m/>
    <m/>
    <m/>
    <s v="Доборный элемент МДФ-8*150*2070 миланский орех Д"/>
    <n v="19"/>
    <n v="5"/>
    <n v="0"/>
    <n v="0"/>
    <n v="0"/>
    <n v="10.5"/>
    <n v="50.5"/>
    <n v="18"/>
    <n v="19.5"/>
    <n v="44"/>
    <n v="142.5"/>
    <n v="23.8"/>
    <m/>
    <n v="57"/>
    <n v="1"/>
    <m/>
    <n v="0"/>
    <n v="0.63901345291479816"/>
    <n v="50"/>
  </r>
  <r>
    <x v="0"/>
    <m/>
    <m/>
    <m/>
    <s v="Доборный элемент МДФ-8*200*2070 миланский орех Д"/>
    <n v="47"/>
    <n v="0"/>
    <n v="0"/>
    <n v="0"/>
    <n v="0"/>
    <n v="17.5"/>
    <n v="10"/>
    <n v="3"/>
    <n v="26"/>
    <n v="7.5"/>
    <n v="64"/>
    <n v="10.7"/>
    <m/>
    <n v="31"/>
    <n v="1"/>
    <m/>
    <n v="0"/>
    <n v="0.28699551569506726"/>
    <n v="0"/>
  </r>
  <r>
    <x v="0"/>
    <m/>
    <m/>
    <m/>
    <s v="Наличник МДФ полукруглый 8*70*2150 милан.орех Д"/>
    <n v="557.5"/>
    <n v="26"/>
    <n v="36"/>
    <n v="0"/>
    <n v="0"/>
    <n v="228.5"/>
    <n v="471"/>
    <n v="85"/>
    <n v="495"/>
    <n v="277"/>
    <n v="1556.5"/>
    <n v="259.39999999999998"/>
    <m/>
    <n v="578"/>
    <n v="1"/>
    <m/>
    <n v="0"/>
    <n v="6.9798206278026909"/>
    <n v="140"/>
  </r>
  <r>
    <x v="6"/>
    <m/>
    <n v="0.21524663677130046"/>
    <s v="A"/>
    <s v="ПГ Гладкое 600 миланский орех"/>
    <n v="10"/>
    <n v="1"/>
    <n v="0"/>
    <n v="0"/>
    <n v="0"/>
    <n v="6"/>
    <n v="15"/>
    <n v="2"/>
    <n v="19"/>
    <n v="6"/>
    <n v="48"/>
    <n v="8"/>
    <n v="15"/>
    <n v="16"/>
    <n v="6.25E-2"/>
    <n v="0"/>
    <n v="5"/>
    <n v="1"/>
    <n v="5"/>
  </r>
  <r>
    <x v="6"/>
    <m/>
    <n v="8.520179372197309E-2"/>
    <s v="A"/>
    <s v="ПГ Гладкое 700 миланский орех"/>
    <n v="4"/>
    <n v="1"/>
    <n v="0"/>
    <n v="0"/>
    <n v="0"/>
    <n v="3"/>
    <n v="4"/>
    <n v="0"/>
    <n v="6"/>
    <n v="6"/>
    <n v="19"/>
    <n v="3.2"/>
    <n v="12"/>
    <n v="14"/>
    <n v="0.14285714285714285"/>
    <n v="0"/>
    <n v="8"/>
    <n v="1"/>
    <n v="8"/>
  </r>
  <r>
    <x v="6"/>
    <m/>
    <n v="0.36771300448430494"/>
    <s v="A"/>
    <s v="ПГ Гладкое 800 миланский орех"/>
    <n v="8"/>
    <n v="1"/>
    <n v="2"/>
    <n v="0"/>
    <n v="0"/>
    <n v="7"/>
    <n v="17"/>
    <n v="1"/>
    <n v="52"/>
    <n v="5"/>
    <n v="82"/>
    <n v="13.7"/>
    <n v="10"/>
    <n v="45"/>
    <n v="0.77777777777777779"/>
    <n v="0"/>
    <n v="2"/>
    <n v="1"/>
    <n v="2"/>
  </r>
  <r>
    <x v="6"/>
    <m/>
    <n v="4.9327354260089683E-2"/>
    <s v="A"/>
    <s v="ПГ Гладкое 900 миланский орех"/>
    <n v="1"/>
    <n v="0"/>
    <n v="0"/>
    <n v="0"/>
    <n v="0"/>
    <n v="2"/>
    <n v="0"/>
    <n v="0"/>
    <n v="2"/>
    <n v="7"/>
    <n v="11"/>
    <n v="1.8"/>
    <n v="2"/>
    <n v="16"/>
    <n v="0.875"/>
    <n v="0"/>
    <n v="1"/>
    <n v="1"/>
    <n v="1"/>
  </r>
  <r>
    <x v="6"/>
    <m/>
    <n v="0"/>
    <s v="C"/>
    <s v="ПО Ветка 600 миланский орех"/>
    <n v="2"/>
    <n v="2"/>
    <n v="0"/>
    <n v="0"/>
    <n v="0"/>
    <n v="0"/>
    <n v="0"/>
    <n v="0"/>
    <n v="0"/>
    <n v="0"/>
    <n v="0"/>
    <n v="0"/>
    <n v="3"/>
    <n v="0"/>
    <n v="0"/>
    <n v="0"/>
    <n v="1"/>
    <n v="1"/>
    <n v="1"/>
  </r>
  <r>
    <x v="6"/>
    <m/>
    <n v="0"/>
    <s v="C"/>
    <s v="ПО Ветка 700 миланский орех"/>
    <n v="2"/>
    <n v="0"/>
    <n v="0"/>
    <n v="0"/>
    <n v="0"/>
    <n v="0"/>
    <n v="0"/>
    <n v="0"/>
    <n v="0"/>
    <n v="0"/>
    <n v="0"/>
    <n v="0"/>
    <n v="2"/>
    <n v="0"/>
    <n v="0"/>
    <n v="0"/>
    <n v="0"/>
    <n v="1"/>
    <n v="0"/>
  </r>
  <r>
    <x v="6"/>
    <m/>
    <n v="4.0358744394618833E-2"/>
    <s v="B"/>
    <s v="ПО Ветка 800 миланский орех"/>
    <n v="2"/>
    <n v="0"/>
    <n v="0"/>
    <n v="0"/>
    <n v="0"/>
    <n v="3"/>
    <n v="2"/>
    <n v="1"/>
    <n v="0"/>
    <n v="3"/>
    <n v="9"/>
    <n v="1.5"/>
    <n v="3"/>
    <n v="4"/>
    <n v="0.25"/>
    <n v="0"/>
    <n v="1"/>
    <n v="1"/>
    <n v="1"/>
  </r>
  <r>
    <x v="6"/>
    <m/>
    <n v="0"/>
    <s v="C"/>
    <s v="ПО Ветка 900 миланский орех"/>
    <n v="2"/>
    <n v="0"/>
    <n v="0"/>
    <n v="0"/>
    <n v="0"/>
    <n v="0"/>
    <n v="0"/>
    <n v="0"/>
    <n v="0"/>
    <n v="0"/>
    <n v="0"/>
    <n v="0"/>
    <n v="1"/>
    <n v="0"/>
    <n v="0"/>
    <n v="0"/>
    <n v="0"/>
    <n v="1"/>
    <n v="0"/>
  </r>
  <r>
    <x v="6"/>
    <m/>
    <n v="4.4843049327354259E-3"/>
    <s v="C"/>
    <s v="ПО Диадема 600 Миланский орех"/>
    <n v="5"/>
    <n v="0"/>
    <n v="0"/>
    <n v="0"/>
    <n v="0"/>
    <n v="0"/>
    <n v="1"/>
    <n v="0"/>
    <n v="0"/>
    <n v="0"/>
    <n v="1"/>
    <n v="0.2"/>
    <n v="2"/>
    <n v="-1"/>
    <n v="3"/>
    <n v="0"/>
    <n v="0"/>
    <n v="1"/>
    <n v="0"/>
  </r>
  <r>
    <x v="6"/>
    <m/>
    <n v="4.4843049327354259E-3"/>
    <s v="C"/>
    <s v="ПО Диадема 700 Миланский орех"/>
    <n v="7"/>
    <n v="0"/>
    <n v="0"/>
    <n v="0"/>
    <n v="0"/>
    <n v="0"/>
    <n v="0"/>
    <n v="0"/>
    <n v="1"/>
    <n v="0"/>
    <n v="1"/>
    <n v="0.2"/>
    <n v="2"/>
    <n v="1"/>
    <n v="-1"/>
    <n v="0"/>
    <n v="0"/>
    <n v="1"/>
    <n v="0"/>
  </r>
  <r>
    <x v="6"/>
    <m/>
    <n v="8.9686098654708519E-3"/>
    <s v="C"/>
    <s v="ПО Диадема 800 Миланский орех"/>
    <n v="0"/>
    <n v="0"/>
    <n v="0"/>
    <n v="0"/>
    <n v="0"/>
    <n v="1"/>
    <n v="1"/>
    <n v="0"/>
    <n v="0"/>
    <n v="0"/>
    <n v="2"/>
    <n v="0.3"/>
    <n v="2"/>
    <n v="-1"/>
    <n v="3"/>
    <n v="0"/>
    <n v="2"/>
    <n v="1"/>
    <n v="2"/>
  </r>
  <r>
    <x v="6"/>
    <m/>
    <n v="0"/>
    <s v="C"/>
    <s v="ПО Диадема 900 Миланский орех"/>
    <n v="1"/>
    <n v="0"/>
    <n v="0"/>
    <n v="0"/>
    <n v="0"/>
    <n v="0"/>
    <n v="0"/>
    <n v="0"/>
    <n v="0"/>
    <n v="0"/>
    <n v="0"/>
    <n v="0"/>
    <n v="1"/>
    <n v="0"/>
    <n v="0"/>
    <n v="0"/>
    <n v="0"/>
    <n v="1"/>
    <n v="0"/>
  </r>
  <r>
    <x v="6"/>
    <m/>
    <n v="7.1748878923766815E-2"/>
    <s v="A"/>
    <s v="ПО Рюмка 600 миланский орех"/>
    <n v="1"/>
    <n v="0"/>
    <n v="0"/>
    <n v="0"/>
    <n v="0"/>
    <n v="4"/>
    <n v="2"/>
    <n v="1"/>
    <n v="4"/>
    <n v="5"/>
    <n v="16"/>
    <n v="2.7"/>
    <n v="8"/>
    <n v="12"/>
    <n v="0.33333333333333331"/>
    <n v="0"/>
    <n v="7"/>
    <n v="1"/>
    <n v="7"/>
  </r>
  <r>
    <x v="6"/>
    <m/>
    <n v="3.1390134529147982E-2"/>
    <s v="B"/>
    <s v="ПО Рюмка 700 миланский орех"/>
    <n v="5"/>
    <n v="0"/>
    <n v="0"/>
    <n v="0"/>
    <n v="0"/>
    <n v="2"/>
    <n v="3"/>
    <n v="0"/>
    <n v="2"/>
    <n v="0"/>
    <n v="7"/>
    <n v="1.2"/>
    <n v="3"/>
    <n v="-1"/>
    <n v="4"/>
    <n v="0"/>
    <n v="0"/>
    <n v="1"/>
    <n v="0"/>
  </r>
  <r>
    <x v="6"/>
    <m/>
    <n v="8.0717488789237665E-2"/>
    <s v="A"/>
    <s v="ПО Рюмка 800 миланский орех"/>
    <n v="4"/>
    <n v="0"/>
    <n v="0"/>
    <n v="0"/>
    <n v="0"/>
    <n v="3"/>
    <n v="1"/>
    <n v="2"/>
    <n v="7"/>
    <n v="5"/>
    <n v="18"/>
    <n v="3"/>
    <n v="8"/>
    <n v="16"/>
    <n v="0.5"/>
    <n v="0"/>
    <n v="4"/>
    <n v="1"/>
    <n v="4"/>
  </r>
  <r>
    <x v="6"/>
    <m/>
    <n v="4.4843049327354259E-3"/>
    <s v="C"/>
    <s v="ПО Рюмка 900 миланский орех"/>
    <n v="2"/>
    <n v="0"/>
    <n v="0"/>
    <n v="0"/>
    <n v="0"/>
    <n v="0"/>
    <n v="1"/>
    <n v="0"/>
    <n v="0"/>
    <n v="0"/>
    <n v="1"/>
    <n v="0.2"/>
    <n v="1"/>
    <n v="-1"/>
    <n v="2"/>
    <n v="0"/>
    <n v="0"/>
    <n v="1"/>
    <n v="0"/>
  </r>
  <r>
    <x v="6"/>
    <m/>
    <n v="4.4843049327354258E-2"/>
    <s v="B"/>
    <s v="ПО Стрела 600 миланский орех 2М"/>
    <n v="3"/>
    <n v="2"/>
    <n v="0"/>
    <n v="0"/>
    <n v="0"/>
    <n v="3"/>
    <n v="2"/>
    <n v="0"/>
    <n v="3"/>
    <n v="2"/>
    <n v="10"/>
    <n v="1.7"/>
    <n v="4"/>
    <n v="5"/>
    <n v="0.2"/>
    <n v="0"/>
    <n v="1"/>
    <n v="1"/>
    <n v="1"/>
  </r>
  <r>
    <x v="6"/>
    <m/>
    <n v="8.9686098654708519E-3"/>
    <s v="C"/>
    <s v="ПО Стрела 700 миланский орех 2М"/>
    <n v="0"/>
    <n v="0"/>
    <n v="0"/>
    <n v="0"/>
    <n v="0"/>
    <n v="0"/>
    <n v="0"/>
    <n v="0"/>
    <n v="0"/>
    <n v="2"/>
    <n v="2"/>
    <n v="0.3"/>
    <n v="2"/>
    <n v="4"/>
    <n v="0.5"/>
    <n v="0"/>
    <n v="2"/>
    <n v="1"/>
    <n v="2"/>
  </r>
  <r>
    <x v="6"/>
    <m/>
    <n v="2.6905829596412557E-2"/>
    <s v="B"/>
    <s v="ПО Стрела 800 миланский орех 2М"/>
    <n v="0"/>
    <n v="0"/>
    <n v="0"/>
    <n v="0"/>
    <n v="0"/>
    <n v="2"/>
    <n v="1"/>
    <n v="1"/>
    <n v="0"/>
    <n v="2"/>
    <n v="6"/>
    <n v="1"/>
    <n v="3"/>
    <n v="3"/>
    <n v="0"/>
    <n v="0"/>
    <n v="3"/>
    <n v="1"/>
    <n v="3"/>
  </r>
  <r>
    <x v="6"/>
    <m/>
    <n v="8.9686098654708519E-3"/>
    <s v="C"/>
    <s v="ПО Стрела 900 миланский орех 2М"/>
    <n v="0"/>
    <n v="0"/>
    <n v="0"/>
    <n v="0"/>
    <n v="0"/>
    <n v="0"/>
    <n v="0"/>
    <n v="0"/>
    <n v="0"/>
    <n v="2"/>
    <n v="2"/>
    <n v="0.3"/>
    <n v="1"/>
    <n v="4"/>
    <n v="0.75"/>
    <n v="0"/>
    <n v="1"/>
    <n v="1"/>
    <n v="1"/>
  </r>
  <r>
    <x v="6"/>
    <m/>
    <n v="1.3452914798206279E-2"/>
    <s v="C"/>
    <s v="ПОф 2 Лагуна 600 миланский орех 2М"/>
    <n v="0"/>
    <n v="1"/>
    <n v="4"/>
    <n v="0"/>
    <n v="0"/>
    <n v="0"/>
    <n v="0"/>
    <n v="1"/>
    <n v="2"/>
    <n v="0"/>
    <n v="3"/>
    <n v="0.5"/>
    <n v="3"/>
    <n v="2"/>
    <n v="-0.5"/>
    <n v="0"/>
    <n v="3"/>
    <n v="1"/>
    <n v="3"/>
  </r>
  <r>
    <x v="6"/>
    <m/>
    <n v="8.9686098654708519E-3"/>
    <s v="C"/>
    <s v="ПОф 2 Лагуна 700 миланский орех 2М"/>
    <n v="1"/>
    <n v="0"/>
    <n v="0"/>
    <n v="0"/>
    <n v="0"/>
    <n v="0"/>
    <n v="0"/>
    <n v="0"/>
    <n v="0"/>
    <n v="2"/>
    <n v="2"/>
    <n v="0.3"/>
    <n v="2"/>
    <n v="4"/>
    <n v="0.5"/>
    <n v="0"/>
    <n v="1"/>
    <n v="1"/>
    <n v="1"/>
  </r>
  <r>
    <x v="6"/>
    <m/>
    <n v="5.829596412556054E-2"/>
    <s v="A"/>
    <s v="ПОф 2 Лагуна 800 миланский орех 2М"/>
    <n v="1"/>
    <n v="0"/>
    <n v="0"/>
    <n v="0"/>
    <n v="0"/>
    <n v="1"/>
    <n v="3"/>
    <n v="2"/>
    <n v="3"/>
    <n v="4"/>
    <n v="13"/>
    <n v="2.2000000000000002"/>
    <n v="6"/>
    <n v="8"/>
    <n v="0.25"/>
    <n v="0"/>
    <n v="5"/>
    <n v="1"/>
    <n v="5"/>
  </r>
  <r>
    <x v="6"/>
    <m/>
    <n v="1.3452914798206279E-2"/>
    <s v="C"/>
    <s v="ПОф 2 Лагуна 900 миланский орех 2М"/>
    <n v="0"/>
    <n v="0"/>
    <n v="0"/>
    <n v="0"/>
    <n v="0"/>
    <n v="0"/>
    <n v="1"/>
    <n v="0"/>
    <n v="2"/>
    <n v="0"/>
    <n v="3"/>
    <n v="0.5"/>
    <n v="1"/>
    <n v="1"/>
    <n v="0"/>
    <n v="0"/>
    <n v="1"/>
    <n v="1"/>
    <n v="1"/>
  </r>
  <r>
    <x v="6"/>
    <m/>
    <n v="2.6905829596412557E-2"/>
    <s v="B"/>
    <s v="ПОф Луна 600 миланский орех"/>
    <n v="0"/>
    <n v="0"/>
    <n v="1"/>
    <n v="0"/>
    <n v="0"/>
    <n v="1"/>
    <n v="0"/>
    <n v="1"/>
    <n v="4"/>
    <n v="0"/>
    <n v="6"/>
    <n v="1"/>
    <n v="4"/>
    <n v="4"/>
    <n v="0"/>
    <n v="0"/>
    <n v="4"/>
    <n v="1"/>
    <n v="4"/>
  </r>
  <r>
    <x v="6"/>
    <m/>
    <n v="1.3452914798206279E-2"/>
    <s v="C"/>
    <s v="ПОф Луна 700 миланский орех"/>
    <n v="3"/>
    <n v="0"/>
    <n v="0"/>
    <n v="0"/>
    <n v="0"/>
    <n v="0"/>
    <n v="1"/>
    <n v="1"/>
    <n v="1"/>
    <n v="0"/>
    <n v="3"/>
    <n v="0.5"/>
    <n v="3"/>
    <n v="0"/>
    <n v="0"/>
    <n v="0"/>
    <n v="0"/>
    <n v="1"/>
    <n v="0"/>
  </r>
  <r>
    <x v="6"/>
    <m/>
    <n v="7.1748878923766815E-2"/>
    <s v="A"/>
    <s v="ПОф Луна 800 миланский орех"/>
    <n v="1"/>
    <n v="0"/>
    <n v="0"/>
    <n v="0"/>
    <n v="0"/>
    <n v="1"/>
    <n v="7"/>
    <n v="1"/>
    <n v="2"/>
    <n v="5"/>
    <n v="16"/>
    <n v="2.7"/>
    <n v="6"/>
    <n v="5"/>
    <n v="-0.2"/>
    <n v="0"/>
    <n v="5"/>
    <n v="1"/>
    <n v="5"/>
  </r>
  <r>
    <x v="6"/>
    <m/>
    <n v="2.2421524663677129E-2"/>
    <s v="B"/>
    <s v="ПОф Луна 900 миланский орех"/>
    <n v="0"/>
    <n v="0"/>
    <n v="0"/>
    <n v="0"/>
    <n v="0"/>
    <n v="1"/>
    <n v="0"/>
    <n v="0"/>
    <n v="0"/>
    <n v="4"/>
    <n v="5"/>
    <n v="0.8"/>
    <n v="2"/>
    <n v="8"/>
    <n v="0.75"/>
    <n v="0"/>
    <n v="2"/>
    <n v="1"/>
    <n v="2"/>
  </r>
  <r>
    <x v="0"/>
    <m/>
    <m/>
    <m/>
    <s v="Притворная планка 10*32*2050 мил.орех"/>
    <n v="6"/>
    <n v="0"/>
    <n v="0"/>
    <n v="0"/>
    <n v="0"/>
    <n v="2"/>
    <n v="0"/>
    <n v="0"/>
    <n v="2"/>
    <n v="0"/>
    <n v="4"/>
    <n v="0.7"/>
    <m/>
    <n v="2"/>
    <n v="1"/>
    <m/>
    <n v="0"/>
    <n v="1.7937219730941704E-2"/>
    <n v="0"/>
  </r>
  <r>
    <x v="0"/>
    <m/>
    <m/>
    <m/>
    <s v="ПВХ Сибпрофиль"/>
    <m/>
    <s v=""/>
    <m/>
    <m/>
    <m/>
    <m/>
    <m/>
    <m/>
    <m/>
    <m/>
    <m/>
    <m/>
    <m/>
    <m/>
    <m/>
    <m/>
    <m/>
    <m/>
    <m/>
  </r>
  <r>
    <x v="0"/>
    <m/>
    <m/>
    <m/>
    <s v="Белёный дуб ПВХ"/>
    <n v="53"/>
    <s v=""/>
    <m/>
    <n v="0"/>
    <n v="0"/>
    <n v="25"/>
    <n v="12"/>
    <n v="18"/>
    <n v="22"/>
    <n v="44"/>
    <n v="121"/>
    <n v="30.3"/>
    <n v="61"/>
    <n v="92"/>
    <n v="0.33695652173913043"/>
    <m/>
    <n v="26"/>
    <e v="#REF!"/>
    <n v="26"/>
  </r>
  <r>
    <x v="0"/>
    <m/>
    <m/>
    <m/>
    <s v="Брус доборный ПВХ 10*100*2070 белёный дуб"/>
    <n v="19.5"/>
    <n v="8"/>
    <n v="0"/>
    <n v="0"/>
    <n v="0"/>
    <n v="12.5"/>
    <n v="28.5"/>
    <n v="19"/>
    <n v="25.5"/>
    <n v="33"/>
    <n v="118.5"/>
    <n v="19.8"/>
    <m/>
    <n v="63"/>
    <n v="1"/>
    <m/>
    <n v="0"/>
    <n v="0.97933884297520657"/>
    <n v="50"/>
  </r>
  <r>
    <x v="0"/>
    <m/>
    <m/>
    <m/>
    <s v="Брус доборный ПВХ 10*150*2070 белёный дуб"/>
    <n v="13"/>
    <n v="8.5"/>
    <n v="0"/>
    <n v="0"/>
    <n v="0"/>
    <n v="4"/>
    <n v="8"/>
    <n v="26.5"/>
    <n v="18"/>
    <n v="39"/>
    <n v="95.5"/>
    <n v="15.9"/>
    <m/>
    <n v="88"/>
    <n v="1"/>
    <m/>
    <n v="0"/>
    <n v="0.78925619834710747"/>
    <n v="40"/>
  </r>
  <r>
    <x v="0"/>
    <m/>
    <m/>
    <m/>
    <s v="Деталь короба ПВХ 70*28*2070 белёный дуб"/>
    <n v="44"/>
    <n v="14"/>
    <n v="0"/>
    <n v="0"/>
    <n v="0"/>
    <n v="84"/>
    <n v="28"/>
    <n v="43.5"/>
    <n v="49.5"/>
    <n v="119.5"/>
    <n v="324.5"/>
    <n v="54.1"/>
    <m/>
    <n v="260.5"/>
    <n v="1"/>
    <m/>
    <n v="0"/>
    <n v="2.6818181818181817"/>
    <n v="130"/>
  </r>
  <r>
    <x v="0"/>
    <m/>
    <m/>
    <m/>
    <s v="Наличник ПВХ полукруглый 10*70*2150 белёный дуб"/>
    <n v="69"/>
    <n v="26"/>
    <n v="0"/>
    <n v="0"/>
    <n v="0"/>
    <n v="144.5"/>
    <n v="63"/>
    <n v="81"/>
    <n v="115"/>
    <n v="192"/>
    <n v="595.5"/>
    <n v="99.3"/>
    <m/>
    <n v="436"/>
    <n v="1"/>
    <m/>
    <n v="0"/>
    <n v="4.9214876033057848"/>
    <n v="250"/>
  </r>
  <r>
    <x v="7"/>
    <m/>
    <n v="5.7851239669421489E-2"/>
    <s v="A"/>
    <s v="Пол.двер глух.Водопад ПВХ 600 белёный дуб"/>
    <n v="2"/>
    <n v="0"/>
    <n v="0"/>
    <n v="0"/>
    <n v="0"/>
    <n v="0"/>
    <n v="0"/>
    <n v="2"/>
    <n v="3"/>
    <n v="2"/>
    <n v="7"/>
    <n v="1.2"/>
    <n v="4"/>
    <n v="7"/>
    <n v="0.42857142857142855"/>
    <n v="0"/>
    <n v="2"/>
    <n v="1"/>
    <n v="2"/>
  </r>
  <r>
    <x v="7"/>
    <m/>
    <n v="4.1322314049586778E-2"/>
    <s v="B"/>
    <s v="Пол.двер глух.Водопад ПВХ 700 белёный дуб"/>
    <n v="1"/>
    <n v="0"/>
    <n v="0"/>
    <n v="0"/>
    <n v="0"/>
    <n v="2"/>
    <n v="0"/>
    <n v="1"/>
    <n v="0"/>
    <n v="2"/>
    <n v="5"/>
    <n v="0.8"/>
    <n v="3"/>
    <n v="4"/>
    <n v="0.25"/>
    <n v="0"/>
    <n v="2"/>
    <n v="1"/>
    <n v="2"/>
  </r>
  <r>
    <x v="7"/>
    <m/>
    <n v="2.4793388429752067E-2"/>
    <s v="C"/>
    <s v="Пол.двер глух.Водопад ПВХ 800 белёный дуб"/>
    <n v="3"/>
    <n v="0"/>
    <n v="0"/>
    <n v="0"/>
    <n v="0"/>
    <n v="0"/>
    <n v="2"/>
    <n v="1"/>
    <n v="0"/>
    <n v="0"/>
    <n v="3"/>
    <n v="0.5"/>
    <n v="3"/>
    <n v="-2"/>
    <n v="2.5"/>
    <n v="0"/>
    <n v="0"/>
    <n v="1"/>
    <n v="0"/>
  </r>
  <r>
    <x v="7"/>
    <m/>
    <n v="0"/>
    <s v="C"/>
    <s v="Пол.двер глух.Водопад ПВХ 900 белёный дуб"/>
    <n v="2"/>
    <n v="0"/>
    <n v="0"/>
    <n v="0"/>
    <n v="0"/>
    <n v="0"/>
    <n v="0"/>
    <n v="0"/>
    <n v="0"/>
    <n v="0"/>
    <n v="0"/>
    <n v="0"/>
    <n v="1"/>
    <n v="0"/>
    <n v="0"/>
    <n v="0"/>
    <n v="0"/>
    <n v="1"/>
    <n v="0"/>
  </r>
  <r>
    <x v="7"/>
    <m/>
    <n v="7.43801652892562E-2"/>
    <s v="A"/>
    <s v="Пол.двер глух.Классика ПВХ 600 белёный дуб"/>
    <n v="1"/>
    <n v="0"/>
    <n v="0"/>
    <n v="0"/>
    <n v="0"/>
    <n v="0"/>
    <n v="4"/>
    <n v="0"/>
    <n v="2"/>
    <n v="3"/>
    <n v="9"/>
    <n v="1.5"/>
    <n v="4"/>
    <n v="4"/>
    <n v="0"/>
    <n v="0"/>
    <n v="3"/>
    <n v="1"/>
    <n v="3"/>
  </r>
  <r>
    <x v="7"/>
    <m/>
    <n v="0"/>
    <s v="C"/>
    <s v="Пол.двер глух.Классика ПВХ 700 белёный дуб"/>
    <n v="2"/>
    <n v="0"/>
    <n v="0"/>
    <n v="0"/>
    <n v="0"/>
    <n v="0"/>
    <n v="0"/>
    <n v="0"/>
    <n v="0"/>
    <n v="0"/>
    <n v="0"/>
    <n v="0"/>
    <n v="2"/>
    <n v="0"/>
    <n v="0"/>
    <n v="0"/>
    <n v="0"/>
    <n v="1"/>
    <n v="0"/>
  </r>
  <r>
    <x v="7"/>
    <m/>
    <n v="2.4793388429752067E-2"/>
    <s v="C"/>
    <s v="Пол.двер глух.Классика ПВХ 800 белёный дуб"/>
    <n v="3"/>
    <n v="0"/>
    <n v="0"/>
    <n v="0"/>
    <n v="0"/>
    <n v="2"/>
    <n v="0"/>
    <n v="0"/>
    <n v="0"/>
    <n v="1"/>
    <n v="3"/>
    <n v="0.5"/>
    <n v="2"/>
    <n v="2"/>
    <n v="0"/>
    <n v="0"/>
    <n v="0"/>
    <n v="1"/>
    <n v="0"/>
  </r>
  <r>
    <x v="7"/>
    <m/>
    <n v="0"/>
    <s v="C"/>
    <s v="Пол.двер глух.Классика ПВХ 900 белёный дуб"/>
    <n v="2"/>
    <n v="0"/>
    <n v="0"/>
    <n v="0"/>
    <n v="0"/>
    <n v="0"/>
    <n v="0"/>
    <n v="0"/>
    <n v="0"/>
    <n v="0"/>
    <n v="0"/>
    <n v="0"/>
    <n v="1"/>
    <n v="0"/>
    <n v="0"/>
    <n v="0"/>
    <n v="0"/>
    <n v="1"/>
    <n v="0"/>
  </r>
  <r>
    <x v="7"/>
    <m/>
    <n v="7.43801652892562E-2"/>
    <s v="A"/>
    <s v="Пол.двер глух.Лилия  ПВХ 600 белёный дуб"/>
    <n v="2"/>
    <n v="1"/>
    <n v="0"/>
    <n v="0"/>
    <n v="0"/>
    <n v="2"/>
    <n v="1"/>
    <n v="2"/>
    <n v="2"/>
    <n v="2"/>
    <n v="9"/>
    <n v="1.5"/>
    <n v="3"/>
    <n v="5"/>
    <n v="0.4"/>
    <n v="0"/>
    <n v="1"/>
    <n v="1"/>
    <n v="1"/>
  </r>
  <r>
    <x v="7"/>
    <m/>
    <n v="2.4793388429752067E-2"/>
    <s v="C"/>
    <s v="Пол.двер глух.Лилия ПВХ 700 белёный дуб"/>
    <n v="0"/>
    <n v="0"/>
    <n v="3"/>
    <n v="0"/>
    <n v="0"/>
    <n v="0"/>
    <n v="1"/>
    <n v="0"/>
    <n v="0"/>
    <n v="2"/>
    <n v="3"/>
    <n v="0.5"/>
    <n v="3"/>
    <n v="3"/>
    <n v="0"/>
    <n v="0"/>
    <n v="3"/>
    <n v="1"/>
    <n v="3"/>
  </r>
  <r>
    <x v="7"/>
    <m/>
    <n v="8.2644628099173556E-2"/>
    <s v="A"/>
    <s v="Пол.двер глух.Лилия ПВХ 800 белёный дуб"/>
    <n v="0"/>
    <n v="0"/>
    <n v="0"/>
    <n v="0"/>
    <n v="0"/>
    <n v="4"/>
    <n v="1"/>
    <n v="0"/>
    <n v="1"/>
    <n v="4"/>
    <n v="10"/>
    <n v="1.7"/>
    <n v="4"/>
    <n v="8"/>
    <n v="0.5"/>
    <n v="0"/>
    <n v="4"/>
    <n v="1"/>
    <n v="4"/>
  </r>
  <r>
    <x v="7"/>
    <m/>
    <n v="0"/>
    <s v="C"/>
    <s v="Пол.двер глух.Лилия ПВХ 900 белёный дуб"/>
    <n v="4"/>
    <n v="0"/>
    <n v="0"/>
    <n v="0"/>
    <n v="0"/>
    <n v="0"/>
    <n v="0"/>
    <n v="0"/>
    <n v="0"/>
    <n v="0"/>
    <n v="0"/>
    <n v="0"/>
    <n v="1"/>
    <n v="0"/>
    <n v="0"/>
    <n v="0"/>
    <n v="0"/>
    <n v="1"/>
    <n v="0"/>
  </r>
  <r>
    <x v="7"/>
    <m/>
    <n v="9.0909090909090912E-2"/>
    <s v="A"/>
    <s v="Пол.двер остек ПО Водопад ПВХ 600 бел. дуб"/>
    <n v="1"/>
    <n v="0"/>
    <n v="0"/>
    <n v="0"/>
    <n v="0"/>
    <n v="2"/>
    <n v="0"/>
    <n v="1"/>
    <n v="1"/>
    <n v="7"/>
    <n v="11"/>
    <n v="1.8"/>
    <n v="4"/>
    <n v="15"/>
    <n v="0.73333333333333328"/>
    <n v="0"/>
    <n v="3"/>
    <n v="1"/>
    <n v="3"/>
  </r>
  <r>
    <x v="7"/>
    <m/>
    <n v="5.7851239669421489E-2"/>
    <s v="A"/>
    <s v="Пол.двер остек ПО Водопад ПВХ 700 бел. дуб"/>
    <n v="3"/>
    <n v="0"/>
    <n v="0"/>
    <n v="0"/>
    <n v="0"/>
    <n v="0"/>
    <n v="0"/>
    <n v="3"/>
    <n v="1"/>
    <n v="3"/>
    <n v="7"/>
    <n v="1.2"/>
    <n v="4"/>
    <n v="7"/>
    <n v="0.42857142857142855"/>
    <n v="0"/>
    <n v="1"/>
    <n v="1"/>
    <n v="1"/>
  </r>
  <r>
    <x v="7"/>
    <m/>
    <n v="0.13223140495867769"/>
    <s v="A"/>
    <s v="Пол.двер остек ПО Водопад ПВХ 800 бел. дуб"/>
    <n v="7"/>
    <n v="0"/>
    <n v="0"/>
    <n v="0"/>
    <n v="0"/>
    <n v="8"/>
    <n v="0"/>
    <n v="2"/>
    <n v="0"/>
    <n v="6"/>
    <n v="16"/>
    <n v="2.7"/>
    <n v="6"/>
    <n v="12"/>
    <n v="0.5"/>
    <n v="0"/>
    <n v="0"/>
    <n v="1"/>
    <n v="0"/>
  </r>
  <r>
    <x v="7"/>
    <m/>
    <n v="1.6528925619834711E-2"/>
    <s v="C"/>
    <s v="Пол.двер остек ПО Водопад ПВХ 900 бел. дуб"/>
    <n v="2"/>
    <n v="0"/>
    <n v="0"/>
    <n v="0"/>
    <n v="0"/>
    <n v="1"/>
    <n v="0"/>
    <n v="1"/>
    <n v="0"/>
    <n v="0"/>
    <n v="2"/>
    <n v="0.3"/>
    <n v="1"/>
    <n v="0"/>
    <n v="0"/>
    <n v="0"/>
    <n v="0"/>
    <n v="1"/>
    <n v="0"/>
  </r>
  <r>
    <x v="7"/>
    <m/>
    <n v="2.4793388429752067E-2"/>
    <s v="C"/>
    <s v="Пол.двер остек ПО Классика ПВХ 600 бел. дуб"/>
    <n v="4"/>
    <n v="0"/>
    <n v="0"/>
    <n v="0"/>
    <n v="0"/>
    <n v="0"/>
    <n v="0"/>
    <n v="0"/>
    <n v="3"/>
    <n v="0"/>
    <n v="3"/>
    <n v="0.5"/>
    <n v="3"/>
    <n v="3"/>
    <n v="0"/>
    <n v="0"/>
    <n v="0"/>
    <n v="1"/>
    <n v="0"/>
  </r>
  <r>
    <x v="7"/>
    <m/>
    <n v="8.2644628099173556E-3"/>
    <s v="C"/>
    <s v="Пол.двер остек ПО Классика ПВХ 700 бел. дуб"/>
    <n v="3"/>
    <n v="0"/>
    <n v="0"/>
    <n v="0"/>
    <n v="0"/>
    <n v="0"/>
    <n v="1"/>
    <n v="0"/>
    <n v="0"/>
    <n v="0"/>
    <n v="1"/>
    <n v="0.2"/>
    <n v="2"/>
    <n v="-1"/>
    <n v="3"/>
    <n v="0"/>
    <n v="0"/>
    <n v="1"/>
    <n v="0"/>
  </r>
  <r>
    <x v="7"/>
    <m/>
    <n v="7.43801652892562E-2"/>
    <s v="A"/>
    <s v="Пол.двер остек ПО Классика ПВХ 800 бел. дуб"/>
    <n v="5"/>
    <n v="0"/>
    <n v="0"/>
    <n v="0"/>
    <n v="0"/>
    <n v="0"/>
    <n v="2"/>
    <n v="0"/>
    <n v="5"/>
    <n v="2"/>
    <n v="9"/>
    <n v="1.5"/>
    <n v="4"/>
    <n v="7"/>
    <n v="0.42857142857142855"/>
    <n v="0"/>
    <n v="0"/>
    <n v="1"/>
    <n v="0"/>
  </r>
  <r>
    <x v="7"/>
    <m/>
    <n v="8.2644628099173556E-3"/>
    <s v="C"/>
    <s v="Пол.двер остек ПО Классика ПВХ 900 бел. дуб"/>
    <n v="0"/>
    <n v="0"/>
    <n v="0"/>
    <n v="0"/>
    <n v="0"/>
    <n v="0"/>
    <n v="0"/>
    <n v="0"/>
    <n v="0"/>
    <n v="1"/>
    <n v="1"/>
    <n v="0.2"/>
    <n v="1"/>
    <n v="2"/>
    <n v="0.5"/>
    <n v="0"/>
    <n v="1"/>
    <n v="1"/>
    <n v="1"/>
  </r>
  <r>
    <x v="7"/>
    <m/>
    <n v="4.9586776859504134E-2"/>
    <s v="A"/>
    <s v="Пол.двер остек ПО Лилия ПВХ 600 белёный дуб"/>
    <n v="0"/>
    <n v="2"/>
    <n v="0"/>
    <n v="0"/>
    <n v="0"/>
    <n v="2"/>
    <n v="0"/>
    <n v="2"/>
    <n v="0"/>
    <n v="2"/>
    <n v="6"/>
    <n v="1"/>
    <n v="3"/>
    <n v="4"/>
    <n v="0.25"/>
    <n v="0"/>
    <n v="3"/>
    <n v="1"/>
    <n v="3"/>
  </r>
  <r>
    <x v="7"/>
    <m/>
    <n v="3.3057851239669422E-2"/>
    <s v="B"/>
    <s v="Пол.двер остек ПО Лилия ПВХ 700 белёный дуб"/>
    <n v="3"/>
    <n v="0"/>
    <n v="0"/>
    <n v="0"/>
    <n v="0"/>
    <n v="1"/>
    <n v="0"/>
    <n v="0"/>
    <n v="2"/>
    <n v="1"/>
    <n v="4"/>
    <n v="0.7"/>
    <n v="3"/>
    <n v="4"/>
    <n v="0.25"/>
    <n v="0"/>
    <n v="0"/>
    <n v="1"/>
    <n v="0"/>
  </r>
  <r>
    <x v="7"/>
    <m/>
    <n v="8.2644628099173556E-2"/>
    <s v="A"/>
    <s v="Пол.двер остек ПО Лилия ПВХ 800 белёный дуб"/>
    <n v="2"/>
    <n v="0"/>
    <n v="0"/>
    <n v="0"/>
    <n v="0"/>
    <n v="1"/>
    <n v="0"/>
    <n v="3"/>
    <n v="2"/>
    <n v="4"/>
    <n v="10"/>
    <n v="1.7"/>
    <n v="5"/>
    <n v="10"/>
    <n v="0.5"/>
    <n v="0"/>
    <n v="3"/>
    <n v="1"/>
    <n v="3"/>
  </r>
  <r>
    <x v="7"/>
    <m/>
    <n v="1.6528925619834711E-2"/>
    <s v="C"/>
    <s v="Пол.двер остек ПО Лилия ПВХ 900 белёный дуб"/>
    <n v="1"/>
    <n v="0"/>
    <n v="0"/>
    <n v="0"/>
    <n v="0"/>
    <n v="0"/>
    <n v="0"/>
    <n v="0"/>
    <n v="0"/>
    <n v="2"/>
    <n v="2"/>
    <n v="0.3"/>
    <n v="1"/>
    <n v="4"/>
    <n v="0.75"/>
    <n v="0"/>
    <n v="0"/>
    <n v="1"/>
    <n v="0"/>
  </r>
  <r>
    <x v="0"/>
    <m/>
    <m/>
    <m/>
    <s v="Притворная планка 10*32*2050 белёный дуб"/>
    <n v="6"/>
    <n v="1"/>
    <n v="0"/>
    <n v="0"/>
    <n v="0"/>
    <n v="0"/>
    <n v="0"/>
    <n v="0"/>
    <n v="5"/>
    <n v="-1"/>
    <n v="4"/>
    <n v="0.7"/>
    <m/>
    <n v="3"/>
    <n v="1"/>
    <m/>
    <n v="0"/>
    <n v="3.3057851239669422E-2"/>
    <n v="0"/>
  </r>
  <r>
    <x v="0"/>
    <m/>
    <m/>
    <m/>
    <s v="Венге ПВХ"/>
    <n v="19"/>
    <s v=""/>
    <m/>
    <n v="0"/>
    <n v="0"/>
    <n v="9"/>
    <n v="20"/>
    <n v="1"/>
    <n v="10"/>
    <n v="4"/>
    <n v="44"/>
    <n v="11"/>
    <n v="22"/>
    <n v="17"/>
    <n v="-0.29411764705882354"/>
    <m/>
    <n v="2"/>
    <e v="#REF!"/>
    <n v="2"/>
  </r>
  <r>
    <x v="0"/>
    <m/>
    <m/>
    <m/>
    <s v="Брус доборный ПВХ 10*100*2070 венге"/>
    <n v="31"/>
    <n v="0"/>
    <n v="0"/>
    <n v="0"/>
    <n v="0"/>
    <n v="4.5"/>
    <n v="20"/>
    <n v="0"/>
    <n v="2.5"/>
    <n v="2"/>
    <n v="29"/>
    <n v="4.8"/>
    <m/>
    <n v="-13.5"/>
    <n v="1"/>
    <m/>
    <n v="0"/>
    <n v="0.65909090909090906"/>
    <n v="0"/>
  </r>
  <r>
    <x v="0"/>
    <m/>
    <m/>
    <m/>
    <s v="Брус доборный ПВХ 10*150*2070 венге"/>
    <n v="17"/>
    <n v="0"/>
    <n v="0"/>
    <n v="0"/>
    <n v="0"/>
    <n v="0"/>
    <n v="13.5"/>
    <n v="0"/>
    <n v="9"/>
    <n v="0"/>
    <n v="22.5"/>
    <n v="3.8"/>
    <m/>
    <n v="-4.5"/>
    <n v="1"/>
    <m/>
    <n v="0"/>
    <n v="0.51136363636363635"/>
    <n v="0"/>
  </r>
  <r>
    <x v="0"/>
    <m/>
    <m/>
    <m/>
    <s v="Деталь короба ПВХ 70*28*2070 венге"/>
    <n v="128.5"/>
    <n v="0"/>
    <n v="0"/>
    <n v="0"/>
    <n v="0"/>
    <n v="11"/>
    <n v="63.5"/>
    <n v="2.5"/>
    <n v="13.5"/>
    <n v="0"/>
    <n v="90.5"/>
    <n v="15.1"/>
    <m/>
    <n v="-50"/>
    <n v="1"/>
    <m/>
    <n v="0"/>
    <n v="2.0568181818181817"/>
    <n v="0"/>
  </r>
  <r>
    <x v="0"/>
    <m/>
    <m/>
    <m/>
    <s v="Наличник ПВХ полукруглый 10*70*2150 венге"/>
    <n v="83"/>
    <n v="0"/>
    <n v="0"/>
    <n v="0"/>
    <n v="0"/>
    <n v="25"/>
    <n v="131.5"/>
    <n v="0"/>
    <n v="31"/>
    <n v="0"/>
    <n v="187.5"/>
    <n v="31.3"/>
    <m/>
    <n v="-100.5"/>
    <n v="1"/>
    <m/>
    <n v="0"/>
    <n v="4.2613636363636367"/>
    <n v="0"/>
  </r>
  <r>
    <x v="8"/>
    <m/>
    <n v="0.22727272727272727"/>
    <s v="A"/>
    <s v="Полотно дверное глух. Водопад ПВХ 600 венге"/>
    <n v="5"/>
    <n v="0"/>
    <n v="0"/>
    <n v="0"/>
    <n v="0"/>
    <n v="2"/>
    <n v="5"/>
    <n v="1"/>
    <n v="2"/>
    <n v="0"/>
    <n v="10"/>
    <n v="1.7"/>
    <n v="2"/>
    <n v="-3"/>
    <n v="1.6666666666666667"/>
    <n v="0"/>
    <n v="0"/>
    <n v="1"/>
    <n v="0"/>
  </r>
  <r>
    <x v="8"/>
    <m/>
    <n v="2.2727272727272728E-2"/>
    <s v="C"/>
    <s v="Полотно дверное глух. Водопад ПВХ 700 венге"/>
    <n v="2"/>
    <n v="0"/>
    <n v="0"/>
    <n v="0"/>
    <n v="0"/>
    <n v="0"/>
    <n v="1"/>
    <n v="0"/>
    <n v="0"/>
    <n v="0"/>
    <n v="1"/>
    <n v="0.2"/>
    <n v="2"/>
    <n v="-1"/>
    <n v="3"/>
    <n v="0"/>
    <n v="0"/>
    <n v="1"/>
    <n v="0"/>
  </r>
  <r>
    <x v="8"/>
    <m/>
    <n v="6.8181818181818177E-2"/>
    <s v="B"/>
    <s v="Полотно дверное глух. Водопад ПВХ 800 венге"/>
    <n v="1"/>
    <n v="0"/>
    <n v="0"/>
    <n v="0"/>
    <n v="0"/>
    <n v="0"/>
    <n v="1"/>
    <n v="0"/>
    <n v="0"/>
    <n v="2"/>
    <n v="3"/>
    <n v="0.5"/>
    <n v="2"/>
    <n v="3"/>
    <n v="0.33333333333333331"/>
    <n v="0"/>
    <n v="1"/>
    <n v="1"/>
    <n v="1"/>
  </r>
  <r>
    <x v="8"/>
    <m/>
    <n v="2.2727272727272728E-2"/>
    <s v="C"/>
    <s v="Полотно дверное глух. Водопад ПВХ 900 венге"/>
    <n v="1"/>
    <n v="0"/>
    <n v="0"/>
    <n v="0"/>
    <n v="0"/>
    <n v="1"/>
    <n v="0"/>
    <n v="0"/>
    <n v="0"/>
    <n v="0"/>
    <n v="1"/>
    <n v="0.2"/>
    <n v="1"/>
    <n v="0"/>
    <n v="0"/>
    <n v="0"/>
    <n v="0"/>
    <n v="1"/>
    <n v="0"/>
  </r>
  <r>
    <x v="8"/>
    <m/>
    <n v="0.20454545454545456"/>
    <s v="A"/>
    <s v="Полотно дверное остек ПО Водопад ПВХ 600 венге"/>
    <n v="2"/>
    <n v="0"/>
    <n v="0"/>
    <n v="0"/>
    <n v="0"/>
    <n v="2"/>
    <n v="4"/>
    <n v="0"/>
    <n v="1"/>
    <n v="2"/>
    <n v="9"/>
    <n v="1.5"/>
    <n v="3"/>
    <n v="1"/>
    <n v="-2"/>
    <n v="0"/>
    <n v="1"/>
    <n v="1"/>
    <n v="1"/>
  </r>
  <r>
    <x v="8"/>
    <m/>
    <n v="0.18181818181818182"/>
    <s v="B"/>
    <s v="Полотно дверное остек ПО Водопад ПВХ 700 венге"/>
    <n v="3"/>
    <n v="0"/>
    <n v="0"/>
    <n v="0"/>
    <n v="0"/>
    <n v="3"/>
    <n v="2"/>
    <n v="0"/>
    <n v="3"/>
    <n v="0"/>
    <n v="8"/>
    <n v="1.3"/>
    <n v="3"/>
    <n v="1"/>
    <n v="-2"/>
    <n v="0"/>
    <n v="0"/>
    <n v="1"/>
    <n v="0"/>
  </r>
  <r>
    <x v="8"/>
    <m/>
    <n v="0.25"/>
    <s v="A"/>
    <s v="Полотно дверное остек ПО Водопад ПВХ 800 венге"/>
    <n v="4"/>
    <n v="0"/>
    <n v="0"/>
    <n v="0"/>
    <n v="0"/>
    <n v="1"/>
    <n v="6"/>
    <n v="0"/>
    <n v="4"/>
    <n v="0"/>
    <n v="11"/>
    <n v="1.8"/>
    <n v="3"/>
    <n v="-2"/>
    <n v="2.5"/>
    <n v="0"/>
    <n v="0"/>
    <n v="1"/>
    <n v="0"/>
  </r>
  <r>
    <x v="8"/>
    <m/>
    <n v="2.2727272727272728E-2"/>
    <s v="C"/>
    <s v="Полотно дверное остек ПО Водопад ПВХ 900 венге"/>
    <n v="1"/>
    <n v="0"/>
    <n v="0"/>
    <n v="0"/>
    <n v="0"/>
    <n v="0"/>
    <n v="1"/>
    <n v="0"/>
    <n v="0"/>
    <n v="0"/>
    <n v="1"/>
    <n v="0.2"/>
    <n v="1"/>
    <n v="-1"/>
    <n v="2"/>
    <n v="0"/>
    <n v="0"/>
    <n v="1"/>
    <n v="0"/>
  </r>
  <r>
    <x v="0"/>
    <m/>
    <m/>
    <m/>
    <s v="Притворная планка 10*32*2050 венге"/>
    <n v="22"/>
    <n v="1"/>
    <n v="0"/>
    <n v="0"/>
    <n v="0"/>
    <n v="1"/>
    <n v="2"/>
    <n v="1"/>
    <n v="0"/>
    <n v="0"/>
    <n v="4"/>
    <n v="0.7"/>
    <m/>
    <n v="-2"/>
    <n v="1"/>
    <m/>
    <n v="0"/>
    <n v="9.0909090909090912E-2"/>
    <n v="0"/>
  </r>
  <r>
    <x v="0"/>
    <m/>
    <m/>
    <m/>
    <s v="Итальянский орех ПВХ"/>
    <n v="55"/>
    <s v=""/>
    <m/>
    <n v="0"/>
    <n v="0"/>
    <n v="32"/>
    <n v="21"/>
    <n v="16"/>
    <n v="36"/>
    <n v="38"/>
    <n v="143"/>
    <n v="35.799999999999997"/>
    <n v="72"/>
    <n v="96"/>
    <n v="0.25"/>
    <m/>
    <n v="21"/>
    <e v="#REF!"/>
    <n v="27"/>
  </r>
  <r>
    <x v="0"/>
    <m/>
    <m/>
    <m/>
    <s v="Брус доборный ПВХ 10*100*2070 итальянский орех"/>
    <n v="16"/>
    <n v="10"/>
    <n v="0"/>
    <n v="0"/>
    <n v="0"/>
    <n v="22"/>
    <n v="13.5"/>
    <n v="28"/>
    <n v="25"/>
    <n v="44"/>
    <n v="132.5"/>
    <n v="22.1"/>
    <m/>
    <n v="99.5"/>
    <n v="1"/>
    <m/>
    <n v="0"/>
    <n v="0.92657342657342656"/>
    <n v="50"/>
  </r>
  <r>
    <x v="0"/>
    <m/>
    <m/>
    <m/>
    <s v="Брус доборный ПВХ 10*150*2070 итальянский орех"/>
    <n v="34.5"/>
    <n v="0"/>
    <n v="0"/>
    <n v="0"/>
    <n v="0"/>
    <n v="19"/>
    <n v="5"/>
    <n v="27.5"/>
    <n v="12.5"/>
    <n v="18"/>
    <n v="82"/>
    <n v="13.7"/>
    <m/>
    <n v="43.5"/>
    <n v="1"/>
    <m/>
    <n v="0"/>
    <n v="0.57342657342657344"/>
    <n v="10"/>
  </r>
  <r>
    <x v="0"/>
    <m/>
    <m/>
    <m/>
    <s v="Деталь короба ПВХ 70*28*2070 итальянский орех"/>
    <n v="92.5"/>
    <n v="16"/>
    <n v="0"/>
    <n v="0"/>
    <n v="0"/>
    <n v="87"/>
    <n v="34"/>
    <n v="72"/>
    <n v="93"/>
    <n v="127.5"/>
    <n v="413.5"/>
    <n v="68.900000000000006"/>
    <m/>
    <n v="314"/>
    <n v="1"/>
    <m/>
    <n v="0"/>
    <n v="2.8916083916083917"/>
    <n v="100"/>
  </r>
  <r>
    <x v="0"/>
    <m/>
    <m/>
    <m/>
    <s v="Наличник ПВХ полукруглый 10*70*2150 итал.орех"/>
    <n v="213"/>
    <n v="32.5"/>
    <n v="0"/>
    <n v="0"/>
    <n v="0"/>
    <n v="169.5"/>
    <n v="66.5"/>
    <n v="143"/>
    <n v="202.5"/>
    <n v="229.5"/>
    <n v="811"/>
    <n v="135.19999999999999"/>
    <m/>
    <n v="595"/>
    <n v="1"/>
    <m/>
    <n v="0"/>
    <n v="5.6713286713286717"/>
    <n v="160"/>
  </r>
  <r>
    <x v="9"/>
    <m/>
    <n v="5.5944055944055944E-2"/>
    <s v="A"/>
    <s v="Полотно дверное глух. Водопад ПВХ 600 ит.орех"/>
    <n v="0"/>
    <n v="0"/>
    <n v="0"/>
    <n v="0"/>
    <n v="0"/>
    <n v="3"/>
    <n v="0"/>
    <n v="0"/>
    <n v="0"/>
    <n v="5"/>
    <n v="8"/>
    <n v="1.3"/>
    <n v="4"/>
    <n v="10"/>
    <n v="0.6"/>
    <n v="0"/>
    <n v="4"/>
    <n v="1"/>
    <n v="4"/>
  </r>
  <r>
    <x v="9"/>
    <m/>
    <n v="1.3986013986013986E-2"/>
    <s v="C"/>
    <s v="Полотно дверное глух. Водопад ПВХ 700 ит.орех"/>
    <n v="3"/>
    <n v="0"/>
    <n v="0"/>
    <n v="0"/>
    <n v="0"/>
    <n v="2"/>
    <n v="0"/>
    <n v="0"/>
    <n v="0"/>
    <n v="0"/>
    <n v="2"/>
    <n v="0.3"/>
    <n v="2"/>
    <n v="0"/>
    <n v="0"/>
    <n v="0"/>
    <n v="0"/>
    <n v="1"/>
    <n v="0"/>
  </r>
  <r>
    <x v="9"/>
    <m/>
    <n v="2.097902097902098E-2"/>
    <s v="B"/>
    <s v="Полотно дверное глух. Водопад ПВХ 800 ит.орех"/>
    <n v="1"/>
    <n v="1"/>
    <n v="0"/>
    <n v="0"/>
    <n v="0"/>
    <n v="2"/>
    <n v="0"/>
    <n v="0"/>
    <n v="0"/>
    <n v="1"/>
    <n v="3"/>
    <n v="0.5"/>
    <n v="2"/>
    <n v="2"/>
    <n v="0"/>
    <n v="0"/>
    <n v="1"/>
    <n v="1"/>
    <n v="1"/>
  </r>
  <r>
    <x v="9"/>
    <m/>
    <n v="0"/>
    <s v="C"/>
    <s v="Полотно дверное глух. Водопад ПВХ 900 ит.орех"/>
    <n v="1"/>
    <n v="0"/>
    <n v="0"/>
    <n v="0"/>
    <n v="0"/>
    <n v="0"/>
    <n v="0"/>
    <n v="0"/>
    <n v="0"/>
    <n v="0"/>
    <n v="0"/>
    <n v="0"/>
    <n v="0"/>
    <n v="0"/>
    <n v="0"/>
    <n v="0"/>
    <n v="0"/>
    <n v="1"/>
    <n v="0"/>
  </r>
  <r>
    <x v="9"/>
    <m/>
    <n v="8.3916083916083919E-2"/>
    <s v="A"/>
    <s v="Полотно дверное глух. Классика ПВХ 600 ит.орех"/>
    <n v="8"/>
    <n v="0"/>
    <n v="0"/>
    <n v="0"/>
    <n v="0"/>
    <n v="3"/>
    <n v="0"/>
    <n v="3"/>
    <n v="6"/>
    <n v="0"/>
    <n v="12"/>
    <n v="2"/>
    <n v="4"/>
    <n v="6"/>
    <n v="0.33333333333333331"/>
    <n v="0"/>
    <n v="0"/>
    <n v="1"/>
    <n v="0"/>
  </r>
  <r>
    <x v="9"/>
    <m/>
    <n v="6.2937062937062943E-2"/>
    <s v="A"/>
    <s v="Полотно дверное глух. Классика ПВХ 700 ит.орех"/>
    <n v="4"/>
    <n v="0"/>
    <n v="0"/>
    <n v="0"/>
    <n v="0"/>
    <n v="3"/>
    <n v="1"/>
    <n v="1"/>
    <n v="0"/>
    <n v="4"/>
    <n v="9"/>
    <n v="1.5"/>
    <n v="3"/>
    <n v="7"/>
    <n v="0.5714285714285714"/>
    <n v="0"/>
    <n v="0"/>
    <n v="1"/>
    <n v="0"/>
  </r>
  <r>
    <x v="9"/>
    <m/>
    <n v="3.4965034965034968E-2"/>
    <s v="B"/>
    <s v="Полотно дверное глух. Классика ПВХ 800 ит.орех"/>
    <n v="3"/>
    <n v="0"/>
    <n v="0"/>
    <n v="0"/>
    <n v="0"/>
    <n v="2"/>
    <n v="0"/>
    <n v="1"/>
    <n v="2"/>
    <n v="0"/>
    <n v="5"/>
    <n v="0.8"/>
    <n v="3"/>
    <n v="2"/>
    <n v="-0.5"/>
    <n v="0"/>
    <n v="0"/>
    <n v="1"/>
    <n v="0"/>
  </r>
  <r>
    <x v="9"/>
    <m/>
    <n v="2.7972027972027972E-2"/>
    <s v="B"/>
    <s v="Полотно дверное глух. Классика ПВХ 900 ит.орех"/>
    <n v="1"/>
    <n v="1"/>
    <n v="0"/>
    <n v="0"/>
    <n v="0"/>
    <n v="0"/>
    <n v="0"/>
    <n v="4"/>
    <n v="0"/>
    <n v="0"/>
    <n v="4"/>
    <n v="0.7"/>
    <n v="0"/>
    <n v="0"/>
    <n v="0"/>
    <n v="0"/>
    <n v="0"/>
    <n v="1"/>
    <n v="0"/>
  </r>
  <r>
    <x v="9"/>
    <m/>
    <n v="9.7902097902097904E-2"/>
    <s v="A"/>
    <s v="Полотно дверное глух. Лилия ПВХ 600 ит.орех"/>
    <n v="0"/>
    <n v="0"/>
    <n v="0"/>
    <n v="0"/>
    <n v="0"/>
    <n v="0"/>
    <n v="5"/>
    <n v="0"/>
    <n v="6"/>
    <n v="3"/>
    <n v="14"/>
    <n v="2.2999999999999998"/>
    <n v="4"/>
    <n v="7"/>
    <n v="0.42857142857142855"/>
    <n v="0"/>
    <n v="4"/>
    <n v="1"/>
    <n v="4"/>
  </r>
  <r>
    <x v="9"/>
    <m/>
    <n v="1.3986013986013986E-2"/>
    <s v="C"/>
    <s v="Полотно дверное глух. Лилия ПВХ 700 ит.орех"/>
    <n v="3"/>
    <n v="0"/>
    <n v="0"/>
    <n v="0"/>
    <n v="0"/>
    <n v="0"/>
    <n v="1"/>
    <n v="0"/>
    <n v="0"/>
    <n v="1"/>
    <n v="2"/>
    <n v="0.3"/>
    <n v="2"/>
    <n v="1"/>
    <n v="-1"/>
    <n v="0"/>
    <n v="0"/>
    <n v="1"/>
    <n v="0"/>
  </r>
  <r>
    <x v="9"/>
    <m/>
    <n v="1.3986013986013986E-2"/>
    <s v="C"/>
    <s v="Полотно дверное глух. Лилия ПВХ 800 ит.орех"/>
    <n v="2"/>
    <n v="0"/>
    <n v="0"/>
    <n v="0"/>
    <n v="0"/>
    <n v="1"/>
    <n v="1"/>
    <n v="0"/>
    <n v="0"/>
    <n v="0"/>
    <n v="2"/>
    <n v="0.3"/>
    <n v="2"/>
    <n v="-1"/>
    <n v="3"/>
    <n v="0"/>
    <n v="0"/>
    <n v="1"/>
    <n v="0"/>
  </r>
  <r>
    <x v="9"/>
    <m/>
    <n v="0"/>
    <s v="C"/>
    <s v="Полотно дверное глух. Лилия ПВХ 900 ит.орех"/>
    <n v="1"/>
    <n v="0"/>
    <n v="0"/>
    <n v="0"/>
    <n v="0"/>
    <n v="0"/>
    <n v="0"/>
    <n v="0"/>
    <n v="0"/>
    <n v="0"/>
    <n v="0"/>
    <n v="0"/>
    <n v="0"/>
    <n v="0"/>
    <n v="0"/>
    <n v="0"/>
    <n v="0"/>
    <n v="1"/>
    <n v="0"/>
  </r>
  <r>
    <x v="9"/>
    <m/>
    <n v="5.5944055944055944E-2"/>
    <s v="A"/>
    <s v="Полотно дверное остек ПО Водопад ПВХ 600 ит.орех"/>
    <n v="4"/>
    <n v="0"/>
    <n v="0"/>
    <n v="0"/>
    <n v="0"/>
    <n v="2"/>
    <n v="2"/>
    <n v="0"/>
    <n v="0"/>
    <n v="4"/>
    <n v="8"/>
    <n v="1.3"/>
    <n v="4"/>
    <n v="6"/>
    <n v="0.33333333333333331"/>
    <n v="0"/>
    <n v="0"/>
    <n v="1"/>
    <n v="0"/>
  </r>
  <r>
    <x v="9"/>
    <m/>
    <n v="1.3986013986013986E-2"/>
    <s v="C"/>
    <s v="Полотно дверное остек ПО Водопад ПВХ 700 ит.орех"/>
    <n v="2"/>
    <n v="0"/>
    <n v="0"/>
    <n v="0"/>
    <n v="0"/>
    <n v="0"/>
    <n v="0"/>
    <n v="1"/>
    <n v="1"/>
    <n v="0"/>
    <n v="2"/>
    <n v="0.3"/>
    <n v="2"/>
    <n v="1"/>
    <n v="-1"/>
    <n v="0"/>
    <n v="0"/>
    <n v="1"/>
    <n v="0"/>
  </r>
  <r>
    <x v="9"/>
    <m/>
    <n v="4.8951048951048952E-2"/>
    <s v="A"/>
    <s v="Полотно дверное остек ПО Водопад ПВХ 800 ит.орех"/>
    <n v="8"/>
    <n v="0"/>
    <n v="0"/>
    <n v="0"/>
    <n v="0"/>
    <n v="2"/>
    <n v="1"/>
    <n v="0"/>
    <n v="1"/>
    <n v="3"/>
    <n v="7"/>
    <n v="1.2"/>
    <n v="4"/>
    <n v="6"/>
    <n v="0.33333333333333331"/>
    <n v="0"/>
    <n v="0"/>
    <n v="1"/>
    <n v="0"/>
  </r>
  <r>
    <x v="9"/>
    <m/>
    <n v="0"/>
    <s v="C"/>
    <s v="Полотно дверное остек ПО Водопад ПВХ 900 ит.орех"/>
    <n v="2"/>
    <n v="0"/>
    <n v="0"/>
    <n v="0"/>
    <n v="0"/>
    <n v="0"/>
    <n v="0"/>
    <n v="0"/>
    <n v="0"/>
    <n v="0"/>
    <n v="0"/>
    <n v="0"/>
    <n v="1"/>
    <n v="0"/>
    <n v="0"/>
    <n v="0"/>
    <n v="0"/>
    <n v="1"/>
    <n v="0"/>
  </r>
  <r>
    <x v="9"/>
    <m/>
    <n v="4.195804195804196E-2"/>
    <s v="B"/>
    <s v="Полотно дверное остек ПО Классика ПВХ 600 ит.орех"/>
    <n v="4"/>
    <n v="0"/>
    <n v="0"/>
    <n v="0"/>
    <n v="0"/>
    <n v="3"/>
    <n v="0"/>
    <n v="0"/>
    <n v="2"/>
    <n v="1"/>
    <n v="6"/>
    <n v="1"/>
    <n v="3"/>
    <n v="4"/>
    <n v="0.25"/>
    <n v="0"/>
    <n v="0"/>
    <n v="1"/>
    <n v="0"/>
  </r>
  <r>
    <x v="9"/>
    <m/>
    <n v="4.195804195804196E-2"/>
    <s v="B"/>
    <s v="Полотно дверное остек ПО Классика ПВХ 700 ит.орех"/>
    <n v="1"/>
    <n v="6"/>
    <n v="0"/>
    <n v="0"/>
    <n v="0"/>
    <n v="1"/>
    <n v="0"/>
    <n v="1"/>
    <n v="3"/>
    <n v="1"/>
    <n v="6"/>
    <n v="1"/>
    <n v="3"/>
    <n v="5"/>
    <n v="0.4"/>
    <n v="0"/>
    <n v="2"/>
    <n v="1"/>
    <n v="2"/>
  </r>
  <r>
    <x v="9"/>
    <m/>
    <n v="0.11188811188811189"/>
    <s v="A"/>
    <s v="Полотно дверное остек ПО Классика ПВХ 800 ит.орех"/>
    <n v="0"/>
    <n v="1"/>
    <n v="1"/>
    <n v="0"/>
    <n v="0"/>
    <n v="3"/>
    <n v="0"/>
    <n v="3"/>
    <n v="5"/>
    <n v="5"/>
    <n v="16"/>
    <n v="2.7"/>
    <n v="8"/>
    <n v="15"/>
    <n v="0.46666666666666667"/>
    <n v="0"/>
    <n v="8"/>
    <n v="1"/>
    <n v="8"/>
  </r>
  <r>
    <x v="9"/>
    <m/>
    <n v="1.3986013986013986E-2"/>
    <s v="C"/>
    <s v="Полотно дверное остек ПО Классика ПВХ 900 ит.орех"/>
    <n v="0"/>
    <n v="0"/>
    <n v="0"/>
    <n v="0"/>
    <n v="0"/>
    <n v="0"/>
    <n v="0"/>
    <n v="0"/>
    <n v="0"/>
    <n v="2"/>
    <n v="2"/>
    <n v="0.3"/>
    <n v="1"/>
    <n v="4"/>
    <n v="0.75"/>
    <n v="0"/>
    <n v="1"/>
    <n v="1"/>
    <n v="1"/>
  </r>
  <r>
    <x v="9"/>
    <m/>
    <n v="6.2937062937062943E-2"/>
    <s v="A"/>
    <s v="Полотно дверное остек ПО Лилия ПВХ 600 ит.орех"/>
    <n v="0"/>
    <n v="2"/>
    <n v="0"/>
    <n v="0"/>
    <n v="0"/>
    <n v="0"/>
    <n v="0"/>
    <n v="1"/>
    <n v="6"/>
    <n v="2"/>
    <n v="9"/>
    <n v="1.5"/>
    <n v="4"/>
    <n v="10"/>
    <n v="0.6"/>
    <n v="0"/>
    <n v="4"/>
    <n v="1"/>
    <n v="4"/>
  </r>
  <r>
    <x v="9"/>
    <m/>
    <n v="7.6923076923076927E-2"/>
    <s v="A"/>
    <s v="Полотно дверное остек ПО Лилия ПВХ 700 ит.орех"/>
    <n v="2"/>
    <n v="0"/>
    <n v="0"/>
    <n v="0"/>
    <n v="0"/>
    <n v="1"/>
    <n v="5"/>
    <n v="1"/>
    <n v="2"/>
    <n v="2"/>
    <n v="11"/>
    <n v="1.8"/>
    <n v="4"/>
    <n v="1"/>
    <n v="-3"/>
    <n v="0"/>
    <n v="2"/>
    <n v="1"/>
    <n v="2"/>
  </r>
  <r>
    <x v="9"/>
    <m/>
    <n v="6.9930069930069935E-2"/>
    <s v="A"/>
    <s v="Полотно дверное остек ПО Лилия ПВХ 800 ит.орех"/>
    <n v="3"/>
    <n v="2"/>
    <n v="0"/>
    <n v="0"/>
    <n v="0"/>
    <n v="4"/>
    <n v="4"/>
    <n v="0"/>
    <n v="2"/>
    <n v="0"/>
    <n v="10"/>
    <n v="1.7"/>
    <n v="4"/>
    <n v="-2"/>
    <n v="3"/>
    <n v="0"/>
    <n v="1"/>
    <n v="1"/>
    <n v="1"/>
  </r>
  <r>
    <x v="9"/>
    <m/>
    <n v="3.4965034965034968E-2"/>
    <s v="B"/>
    <s v="Полотно дверное остек ПО Лилия ПВХ 900 ит.орех"/>
    <n v="2"/>
    <n v="0"/>
    <n v="0"/>
    <n v="0"/>
    <n v="0"/>
    <n v="0"/>
    <n v="1"/>
    <n v="0"/>
    <n v="0"/>
    <n v="4"/>
    <n v="5"/>
    <n v="0.8"/>
    <n v="1"/>
    <n v="7"/>
    <n v="0.8571428571428571"/>
    <n v="0"/>
    <n v="0"/>
    <n v="1"/>
    <n v="0"/>
  </r>
  <r>
    <x v="0"/>
    <m/>
    <m/>
    <m/>
    <s v="Притворная планка 10*32*2050 итальянский орех"/>
    <n v="5"/>
    <n v="0"/>
    <n v="0"/>
    <n v="0"/>
    <n v="0"/>
    <n v="0"/>
    <n v="1"/>
    <n v="0"/>
    <n v="1"/>
    <n v="3"/>
    <n v="5"/>
    <n v="0.8"/>
    <m/>
    <n v="6"/>
    <n v="1"/>
    <m/>
    <n v="0"/>
    <n v="3.4965034965034968E-2"/>
    <n v="0"/>
  </r>
  <r>
    <x v="0"/>
    <m/>
    <m/>
    <m/>
    <s v="Миланский орех ПВХ"/>
    <n v="56"/>
    <s v=""/>
    <m/>
    <n v="0"/>
    <n v="0"/>
    <n v="19"/>
    <n v="26"/>
    <n v="12"/>
    <n v="37"/>
    <n v="26"/>
    <n v="120"/>
    <n v="30"/>
    <n v="60"/>
    <n v="77"/>
    <n v="0.22077922077922077"/>
    <m/>
    <n v="21"/>
    <e v="#REF!"/>
    <n v="21"/>
  </r>
  <r>
    <x v="0"/>
    <m/>
    <m/>
    <m/>
    <s v="Брус доборный ПВХ 10*100*2070 миланский орех"/>
    <n v="141"/>
    <n v="0"/>
    <n v="0"/>
    <n v="0"/>
    <n v="0"/>
    <n v="29.5"/>
    <n v="22.5"/>
    <n v="7.5"/>
    <n v="24.5"/>
    <n v="18.5"/>
    <n v="102.5"/>
    <n v="17.100000000000001"/>
    <m/>
    <n v="39"/>
    <n v="1"/>
    <m/>
    <n v="0"/>
    <n v="0.85416666666666663"/>
    <n v="0"/>
  </r>
  <r>
    <x v="0"/>
    <m/>
    <m/>
    <m/>
    <s v="Брус доборный ПВХ 10*150*2070 миланский орех"/>
    <n v="156"/>
    <n v="0"/>
    <n v="0"/>
    <n v="0"/>
    <n v="0"/>
    <n v="5"/>
    <n v="8"/>
    <n v="12.5"/>
    <n v="27"/>
    <n v="18.5"/>
    <n v="71"/>
    <n v="11.8"/>
    <m/>
    <n v="56"/>
    <n v="1"/>
    <m/>
    <n v="0"/>
    <n v="0.59166666666666667"/>
    <n v="0"/>
  </r>
  <r>
    <x v="0"/>
    <m/>
    <m/>
    <m/>
    <s v="Деталь короба ПВХ 70*28*2070 миланский орех"/>
    <n v="150.5"/>
    <n v="5"/>
    <n v="0"/>
    <n v="0"/>
    <n v="0"/>
    <n v="60.5"/>
    <n v="72"/>
    <n v="18"/>
    <n v="98.5"/>
    <n v="65"/>
    <n v="314"/>
    <n v="52.3"/>
    <m/>
    <n v="156.5"/>
    <n v="1"/>
    <m/>
    <n v="0"/>
    <n v="2.6166666666666667"/>
    <n v="20"/>
  </r>
  <r>
    <x v="0"/>
    <m/>
    <m/>
    <m/>
    <s v="Наличник ПВХ полукруглый 10*70*2150 миланский орех"/>
    <n v="351.5"/>
    <n v="0"/>
    <n v="0"/>
    <n v="0"/>
    <n v="0"/>
    <n v="127.5"/>
    <n v="131"/>
    <n v="55"/>
    <n v="234"/>
    <n v="124.5"/>
    <n v="672"/>
    <n v="112"/>
    <m/>
    <n v="352"/>
    <n v="1"/>
    <m/>
    <n v="0"/>
    <n v="5.6"/>
    <n v="0"/>
  </r>
  <r>
    <x v="10"/>
    <m/>
    <n v="0.05"/>
    <s v="A"/>
    <s v="Полотно дверное глух. Водопад ПВХ 600 милан.орех"/>
    <n v="2"/>
    <n v="0"/>
    <n v="0"/>
    <n v="0"/>
    <n v="0"/>
    <n v="0"/>
    <n v="1"/>
    <n v="0"/>
    <n v="3"/>
    <n v="2"/>
    <n v="6"/>
    <n v="1"/>
    <n v="4"/>
    <n v="6"/>
    <n v="0.33333333333333331"/>
    <n v="0"/>
    <n v="2"/>
    <n v="1"/>
    <n v="2"/>
  </r>
  <r>
    <x v="10"/>
    <m/>
    <n v="2.5000000000000001E-2"/>
    <s v="B"/>
    <s v="Полотно дверное глух. Водопад ПВХ 700 милан.орех"/>
    <n v="2"/>
    <n v="0"/>
    <n v="0"/>
    <n v="0"/>
    <n v="0"/>
    <n v="0"/>
    <n v="3"/>
    <n v="0"/>
    <n v="0"/>
    <n v="0"/>
    <n v="3"/>
    <n v="0.5"/>
    <n v="2"/>
    <n v="-3"/>
    <n v="1.6666666666666667"/>
    <n v="0"/>
    <n v="0"/>
    <n v="1"/>
    <n v="0"/>
  </r>
  <r>
    <x v="10"/>
    <m/>
    <n v="0"/>
    <s v="C"/>
    <s v="Полотно дверное глух. Водопад ПВХ 800 милан.орех"/>
    <n v="5"/>
    <n v="0"/>
    <n v="0"/>
    <n v="0"/>
    <n v="0"/>
    <n v="0"/>
    <n v="0"/>
    <n v="0"/>
    <n v="0"/>
    <n v="0"/>
    <n v="0"/>
    <n v="0"/>
    <n v="2"/>
    <n v="0"/>
    <n v="0"/>
    <n v="0"/>
    <n v="0"/>
    <n v="1"/>
    <n v="0"/>
  </r>
  <r>
    <x v="10"/>
    <m/>
    <n v="0"/>
    <s v="C"/>
    <s v="Полотно дверное глух. Водопад ПВХ 900 милан.орех"/>
    <n v="2"/>
    <n v="0"/>
    <n v="0"/>
    <n v="0"/>
    <n v="0"/>
    <n v="0"/>
    <n v="0"/>
    <n v="0"/>
    <n v="0"/>
    <n v="0"/>
    <n v="0"/>
    <n v="0"/>
    <n v="2"/>
    <n v="0"/>
    <n v="0"/>
    <n v="0"/>
    <n v="0"/>
    <n v="1"/>
    <n v="0"/>
  </r>
  <r>
    <x v="10"/>
    <m/>
    <n v="5.8333333333333334E-2"/>
    <s v="A"/>
    <s v="Полотно дверное глух. Классика ПВХ 600 милан.орех"/>
    <n v="2"/>
    <n v="0"/>
    <n v="0"/>
    <n v="0"/>
    <n v="0"/>
    <n v="4"/>
    <n v="0"/>
    <n v="0"/>
    <n v="0"/>
    <n v="3"/>
    <n v="7"/>
    <n v="1.2"/>
    <n v="3"/>
    <n v="6"/>
    <n v="0.5"/>
    <n v="0"/>
    <n v="1"/>
    <n v="1"/>
    <n v="1"/>
  </r>
  <r>
    <x v="10"/>
    <m/>
    <n v="0"/>
    <s v="C"/>
    <s v="Полотно дверное глух. Классика ПВХ 700 милан.орех"/>
    <n v="2"/>
    <n v="0"/>
    <n v="0"/>
    <n v="0"/>
    <n v="0"/>
    <n v="0"/>
    <n v="0"/>
    <n v="0"/>
    <n v="0"/>
    <n v="0"/>
    <n v="0"/>
    <n v="0"/>
    <n v="2"/>
    <n v="0"/>
    <n v="0"/>
    <n v="0"/>
    <n v="0"/>
    <n v="1"/>
    <n v="0"/>
  </r>
  <r>
    <x v="10"/>
    <m/>
    <n v="3.3333333333333333E-2"/>
    <s v="B"/>
    <s v="Полотно дверное глух. Классика ПВХ 800 милан.орех"/>
    <n v="0"/>
    <n v="2"/>
    <n v="0"/>
    <n v="0"/>
    <n v="0"/>
    <n v="2"/>
    <n v="0"/>
    <n v="0"/>
    <n v="0"/>
    <n v="2"/>
    <n v="4"/>
    <n v="0.7"/>
    <n v="2"/>
    <n v="4"/>
    <n v="0.5"/>
    <n v="0"/>
    <n v="2"/>
    <n v="1"/>
    <n v="2"/>
  </r>
  <r>
    <x v="10"/>
    <m/>
    <n v="1.6666666666666666E-2"/>
    <s v="C"/>
    <s v="Полотно дверное глух. Классика ПВХ 900 милан.орех"/>
    <n v="1"/>
    <n v="0"/>
    <n v="0"/>
    <n v="0"/>
    <n v="0"/>
    <n v="0"/>
    <n v="1"/>
    <n v="0"/>
    <n v="1"/>
    <n v="0"/>
    <n v="2"/>
    <n v="0.3"/>
    <n v="1"/>
    <n v="0"/>
    <n v="0"/>
    <n v="0"/>
    <n v="0"/>
    <n v="1"/>
    <n v="0"/>
  </r>
  <r>
    <x v="10"/>
    <m/>
    <n v="5.8333333333333334E-2"/>
    <s v="A"/>
    <s v="Полотно дверное глух. Лилия ПВХ 600 милан.орех"/>
    <n v="3"/>
    <n v="0"/>
    <n v="0"/>
    <n v="0"/>
    <n v="0"/>
    <n v="1"/>
    <n v="0"/>
    <n v="0"/>
    <n v="6"/>
    <n v="0"/>
    <n v="7"/>
    <n v="1.2"/>
    <n v="2"/>
    <n v="6"/>
    <n v="0.66666666666666663"/>
    <n v="0"/>
    <n v="0"/>
    <n v="1"/>
    <n v="0"/>
  </r>
  <r>
    <x v="10"/>
    <m/>
    <n v="8.3333333333333332E-3"/>
    <s v="C"/>
    <s v="Полотно дверное глух. Лилия ПВХ 700 милан.орех"/>
    <n v="4"/>
    <n v="0"/>
    <n v="0"/>
    <n v="0"/>
    <n v="0"/>
    <n v="0"/>
    <n v="0"/>
    <n v="0"/>
    <n v="0"/>
    <n v="1"/>
    <n v="1"/>
    <n v="0.2"/>
    <n v="2"/>
    <n v="2"/>
    <n v="0"/>
    <n v="0"/>
    <n v="0"/>
    <n v="1"/>
    <n v="0"/>
  </r>
  <r>
    <x v="10"/>
    <m/>
    <n v="3.3333333333333333E-2"/>
    <s v="B"/>
    <s v="Полотно дверное глух. Лилия ПВХ 800 милан.орех"/>
    <n v="4"/>
    <n v="0"/>
    <n v="0"/>
    <n v="0"/>
    <n v="0"/>
    <n v="0"/>
    <n v="3"/>
    <n v="1"/>
    <n v="0"/>
    <n v="0"/>
    <n v="4"/>
    <n v="0.7"/>
    <n v="3"/>
    <n v="-3"/>
    <n v="2"/>
    <n v="0"/>
    <n v="0"/>
    <n v="1"/>
    <n v="0"/>
  </r>
  <r>
    <x v="10"/>
    <m/>
    <n v="0"/>
    <s v="C"/>
    <s v="Полотно дверное глух. Лилия ПВХ 900 милан.орех"/>
    <n v="2"/>
    <n v="0"/>
    <n v="0"/>
    <n v="0"/>
    <n v="0"/>
    <n v="0"/>
    <n v="0"/>
    <n v="0"/>
    <n v="0"/>
    <n v="0"/>
    <n v="0"/>
    <n v="0"/>
    <n v="1"/>
    <n v="0"/>
    <n v="0"/>
    <n v="0"/>
    <n v="0"/>
    <n v="1"/>
    <n v="0"/>
  </r>
  <r>
    <x v="10"/>
    <m/>
    <n v="0.125"/>
    <s v="A"/>
    <s v="Полотно дверное остек ПО Водопад ПВХ 600 мил.орех"/>
    <n v="4"/>
    <n v="0"/>
    <n v="0"/>
    <n v="0"/>
    <n v="0"/>
    <n v="1"/>
    <n v="4"/>
    <n v="2"/>
    <n v="4"/>
    <n v="4"/>
    <n v="15"/>
    <n v="2.5"/>
    <n v="6"/>
    <n v="8"/>
    <n v="0.25"/>
    <n v="0"/>
    <n v="2"/>
    <n v="1"/>
    <n v="2"/>
  </r>
  <r>
    <x v="10"/>
    <m/>
    <n v="3.3333333333333333E-2"/>
    <s v="B"/>
    <s v="Полотно дверное остек ПО Водопад ПВХ 700 мил.орех"/>
    <n v="2"/>
    <n v="0"/>
    <n v="0"/>
    <n v="0"/>
    <n v="0"/>
    <n v="1"/>
    <n v="1"/>
    <n v="1"/>
    <n v="1"/>
    <n v="0"/>
    <n v="4"/>
    <n v="0.7"/>
    <n v="2"/>
    <n v="0"/>
    <n v="0"/>
    <n v="0"/>
    <n v="0"/>
    <n v="1"/>
    <n v="0"/>
  </r>
  <r>
    <x v="10"/>
    <m/>
    <n v="0.14166666666666666"/>
    <s v="A"/>
    <s v="Полотно дверное остек ПО Водопад ПВХ 800 мил.орех"/>
    <n v="6"/>
    <n v="0"/>
    <n v="0"/>
    <n v="0"/>
    <n v="0"/>
    <n v="1"/>
    <n v="6"/>
    <n v="3"/>
    <n v="5"/>
    <n v="2"/>
    <n v="17"/>
    <n v="2.8"/>
    <n v="6"/>
    <n v="3"/>
    <n v="-1"/>
    <n v="0"/>
    <n v="0"/>
    <n v="1"/>
    <n v="0"/>
  </r>
  <r>
    <x v="10"/>
    <m/>
    <n v="0.05"/>
    <s v="A"/>
    <s v="Полотно дверное остек ПО Водопад ПВХ 900 мил.орех"/>
    <n v="2"/>
    <n v="0"/>
    <n v="0"/>
    <n v="0"/>
    <n v="0"/>
    <n v="0"/>
    <n v="1"/>
    <n v="0"/>
    <n v="5"/>
    <n v="0"/>
    <n v="6"/>
    <n v="1"/>
    <n v="1"/>
    <n v="4"/>
    <n v="0.75"/>
    <n v="0"/>
    <n v="0"/>
    <n v="1"/>
    <n v="0"/>
  </r>
  <r>
    <x v="10"/>
    <m/>
    <n v="4.1666666666666664E-2"/>
    <s v="A"/>
    <s v="Полотно дверное остек ПО Классика ПВХ 600 мил.орех"/>
    <n v="6"/>
    <n v="0"/>
    <n v="0"/>
    <n v="0"/>
    <n v="0"/>
    <n v="3"/>
    <n v="0"/>
    <n v="0"/>
    <n v="0"/>
    <n v="2"/>
    <n v="5"/>
    <n v="0.8"/>
    <n v="2"/>
    <n v="4"/>
    <n v="0.5"/>
    <n v="0"/>
    <n v="0"/>
    <n v="1"/>
    <n v="0"/>
  </r>
  <r>
    <x v="10"/>
    <m/>
    <n v="0.05"/>
    <s v="A"/>
    <s v="Полотно дверное остек ПО Классика ПВХ 700 мил.орех"/>
    <n v="0"/>
    <n v="1"/>
    <n v="0"/>
    <n v="0"/>
    <n v="0"/>
    <n v="3"/>
    <n v="0"/>
    <n v="1"/>
    <n v="1"/>
    <n v="1"/>
    <n v="6"/>
    <n v="1"/>
    <n v="3"/>
    <n v="3"/>
    <n v="0"/>
    <n v="0"/>
    <n v="3"/>
    <n v="1"/>
    <n v="3"/>
  </r>
  <r>
    <x v="10"/>
    <m/>
    <n v="6.6666666666666666E-2"/>
    <s v="A"/>
    <s v="Полотно дверное остек ПО Классика ПВХ 800 мил.орех"/>
    <n v="0"/>
    <n v="1"/>
    <n v="0"/>
    <n v="0"/>
    <n v="0"/>
    <n v="1"/>
    <n v="1"/>
    <n v="2"/>
    <n v="1"/>
    <n v="3"/>
    <n v="8"/>
    <n v="1.3"/>
    <n v="4"/>
    <n v="6"/>
    <n v="0.33333333333333331"/>
    <n v="0"/>
    <n v="4"/>
    <n v="1"/>
    <n v="4"/>
  </r>
  <r>
    <x v="10"/>
    <m/>
    <n v="1.6666666666666666E-2"/>
    <s v="C"/>
    <s v="Полотно дверное остек ПО Классика ПВХ 900 мил.орех"/>
    <n v="2"/>
    <n v="0"/>
    <n v="0"/>
    <n v="0"/>
    <n v="0"/>
    <n v="0"/>
    <n v="1"/>
    <n v="1"/>
    <n v="0"/>
    <n v="0"/>
    <n v="2"/>
    <n v="0.3"/>
    <n v="1"/>
    <n v="-1"/>
    <n v="2"/>
    <n v="0"/>
    <n v="0"/>
    <n v="1"/>
    <n v="0"/>
  </r>
  <r>
    <x v="10"/>
    <m/>
    <n v="0.05"/>
    <s v="A"/>
    <s v="Полотно дверное остек ПО Лилия ПВХ 600 мил.орех"/>
    <n v="0"/>
    <n v="0"/>
    <n v="0"/>
    <n v="0"/>
    <n v="0"/>
    <n v="1"/>
    <n v="0"/>
    <n v="0"/>
    <n v="2"/>
    <n v="3"/>
    <n v="6"/>
    <n v="1"/>
    <n v="4"/>
    <n v="8"/>
    <n v="0.5"/>
    <n v="0"/>
    <n v="4"/>
    <n v="1"/>
    <n v="4"/>
  </r>
  <r>
    <x v="10"/>
    <m/>
    <n v="1.6666666666666666E-2"/>
    <s v="C"/>
    <s v="Полотно дверное остек ПО Лилия ПВХ 700 мил.орех"/>
    <n v="2"/>
    <n v="0"/>
    <n v="0"/>
    <n v="0"/>
    <n v="0"/>
    <n v="1"/>
    <n v="0"/>
    <n v="0"/>
    <n v="1"/>
    <n v="0"/>
    <n v="2"/>
    <n v="0.3"/>
    <n v="2"/>
    <n v="1"/>
    <n v="-1"/>
    <n v="0"/>
    <n v="0"/>
    <n v="1"/>
    <n v="0"/>
  </r>
  <r>
    <x v="10"/>
    <m/>
    <n v="0.10833333333333334"/>
    <s v="A"/>
    <s v="Полотно дверное остек ПО Лилия ПВХ 800 мил.орех"/>
    <n v="1"/>
    <n v="0"/>
    <n v="0"/>
    <n v="0"/>
    <n v="0"/>
    <n v="0"/>
    <n v="3"/>
    <n v="1"/>
    <n v="6"/>
    <n v="3"/>
    <n v="13"/>
    <n v="2.2000000000000002"/>
    <n v="4"/>
    <n v="9"/>
    <n v="0.55555555555555558"/>
    <n v="0"/>
    <n v="3"/>
    <n v="1"/>
    <n v="3"/>
  </r>
  <r>
    <x v="10"/>
    <m/>
    <n v="1.6666666666666666E-2"/>
    <s v="C"/>
    <s v="Полотно дверное остек ПО Лилия ПВХ 900 мил.орех"/>
    <n v="2"/>
    <n v="0"/>
    <n v="0"/>
    <n v="0"/>
    <n v="0"/>
    <n v="0"/>
    <n v="1"/>
    <n v="0"/>
    <n v="1"/>
    <n v="0"/>
    <n v="2"/>
    <n v="0.3"/>
    <n v="1"/>
    <n v="0"/>
    <n v="0"/>
    <n v="0"/>
    <n v="0"/>
    <n v="1"/>
    <n v="0"/>
  </r>
  <r>
    <x v="0"/>
    <m/>
    <m/>
    <m/>
    <s v="Притворная планка 10*32*2050 миланский орех"/>
    <n v="25"/>
    <n v="0"/>
    <n v="0"/>
    <n v="0"/>
    <n v="0"/>
    <n v="2"/>
    <n v="0"/>
    <n v="0"/>
    <n v="0"/>
    <n v="1"/>
    <n v="3"/>
    <n v="0.5"/>
    <m/>
    <n v="2"/>
    <n v="1"/>
    <m/>
    <n v="0"/>
    <n v="2.5000000000000001E-2"/>
    <n v="0"/>
  </r>
  <r>
    <x v="0"/>
    <m/>
    <m/>
    <m/>
    <s v="ЭКОШПОН Сибпрофиль"/>
    <m/>
    <s v=""/>
    <m/>
    <m/>
    <m/>
    <m/>
    <m/>
    <m/>
    <m/>
    <m/>
    <m/>
    <m/>
    <m/>
    <m/>
    <m/>
    <m/>
    <m/>
    <m/>
    <m/>
  </r>
  <r>
    <x v="0"/>
    <m/>
    <m/>
    <m/>
    <s v="Дуб мокко ЭКОШПОН"/>
    <n v="98"/>
    <s v=""/>
    <m/>
    <n v="0"/>
    <n v="0"/>
    <n v="39"/>
    <n v="52"/>
    <n v="22"/>
    <n v="32"/>
    <n v="38"/>
    <n v="183"/>
    <n v="45.8"/>
    <n v="92"/>
    <n v="86"/>
    <n v="-6.9767441860465115E-2"/>
    <m/>
    <n v="25"/>
    <e v="#REF!"/>
    <n v="25"/>
  </r>
  <r>
    <x v="11"/>
    <m/>
    <n v="4.9180327868852458E-2"/>
    <s v="A"/>
    <s v="201 Полотно дверное 600 дуб мокко"/>
    <n v="2"/>
    <n v="0"/>
    <n v="0"/>
    <n v="0"/>
    <n v="0"/>
    <n v="3"/>
    <n v="2"/>
    <n v="0"/>
    <n v="2"/>
    <n v="2"/>
    <n v="9"/>
    <n v="1.5"/>
    <n v="3"/>
    <n v="4"/>
    <n v="0.25"/>
    <n v="0"/>
    <n v="1"/>
    <n v="1"/>
    <n v="1"/>
  </r>
  <r>
    <x v="11"/>
    <m/>
    <n v="3.2786885245901641E-2"/>
    <s v="B"/>
    <s v="201 Полотно дверное 700 дуб мокко"/>
    <n v="5"/>
    <n v="0"/>
    <n v="0"/>
    <n v="0"/>
    <n v="0"/>
    <n v="1"/>
    <n v="1"/>
    <n v="1"/>
    <n v="3"/>
    <n v="0"/>
    <n v="6"/>
    <n v="1"/>
    <n v="3"/>
    <n v="2"/>
    <n v="-0.5"/>
    <n v="0"/>
    <n v="0"/>
    <n v="1"/>
    <n v="0"/>
  </r>
  <r>
    <x v="11"/>
    <m/>
    <n v="3.825136612021858E-2"/>
    <s v="A"/>
    <s v="201 Полотно дверное 800 дуб мокко"/>
    <n v="6"/>
    <n v="0"/>
    <n v="0"/>
    <n v="0"/>
    <n v="0"/>
    <n v="6"/>
    <n v="2"/>
    <n v="0"/>
    <n v="-1"/>
    <n v="0"/>
    <n v="7"/>
    <n v="1.2"/>
    <n v="3"/>
    <n v="-3"/>
    <n v="2"/>
    <n v="0"/>
    <n v="0"/>
    <n v="1"/>
    <n v="0"/>
  </r>
  <r>
    <x v="11"/>
    <m/>
    <n v="5.4644808743169399E-3"/>
    <s v="C"/>
    <s v="201 Полотно дверное 900 дуб мокко"/>
    <n v="2"/>
    <n v="0"/>
    <n v="0"/>
    <n v="0"/>
    <n v="0"/>
    <n v="0"/>
    <n v="0"/>
    <n v="1"/>
    <n v="0"/>
    <n v="0"/>
    <n v="1"/>
    <n v="0.2"/>
    <n v="1"/>
    <n v="0"/>
    <n v="0"/>
    <n v="0"/>
    <n v="0"/>
    <n v="1"/>
    <n v="0"/>
  </r>
  <r>
    <x v="11"/>
    <m/>
    <n v="1.092896174863388E-2"/>
    <s v="C"/>
    <s v="202 Полотно дверное 600 дуб мокко"/>
    <n v="5"/>
    <n v="0"/>
    <n v="0"/>
    <n v="0"/>
    <n v="0"/>
    <n v="0"/>
    <n v="0"/>
    <n v="0"/>
    <n v="1"/>
    <n v="1"/>
    <n v="2"/>
    <n v="0.3"/>
    <n v="4"/>
    <n v="3"/>
    <n v="-0.33333333333333331"/>
    <n v="0"/>
    <n v="0"/>
    <n v="1"/>
    <n v="0"/>
  </r>
  <r>
    <x v="11"/>
    <m/>
    <n v="2.185792349726776E-2"/>
    <s v="B"/>
    <s v="202 Полотно дверное 700 дуб мокко"/>
    <n v="3"/>
    <n v="1"/>
    <n v="0"/>
    <n v="0"/>
    <n v="0"/>
    <n v="0"/>
    <n v="0"/>
    <n v="0"/>
    <n v="1"/>
    <n v="3"/>
    <n v="4"/>
    <n v="0.7"/>
    <n v="4"/>
    <n v="7"/>
    <n v="0.42857142857142855"/>
    <n v="0"/>
    <n v="1"/>
    <n v="1"/>
    <n v="1"/>
  </r>
  <r>
    <x v="11"/>
    <m/>
    <n v="6.0109289617486336E-2"/>
    <s v="A"/>
    <s v="202 Полотно дверное 800 дуб мокко"/>
    <n v="2"/>
    <n v="1"/>
    <n v="0"/>
    <n v="0"/>
    <n v="0"/>
    <n v="0"/>
    <n v="2"/>
    <n v="1"/>
    <n v="4"/>
    <n v="4"/>
    <n v="11"/>
    <n v="1.8"/>
    <n v="6"/>
    <n v="10"/>
    <n v="0.4"/>
    <n v="0"/>
    <n v="4"/>
    <n v="1"/>
    <n v="4"/>
  </r>
  <r>
    <x v="11"/>
    <m/>
    <n v="5.4644808743169399E-3"/>
    <s v="C"/>
    <s v="202 Полотно дверное 900 дуб мокко"/>
    <n v="2"/>
    <n v="0"/>
    <n v="0"/>
    <n v="0"/>
    <n v="0"/>
    <n v="0"/>
    <n v="0"/>
    <n v="0"/>
    <n v="0"/>
    <n v="1"/>
    <n v="1"/>
    <n v="0.2"/>
    <n v="1"/>
    <n v="2"/>
    <n v="0.5"/>
    <n v="0"/>
    <n v="0"/>
    <n v="1"/>
    <n v="0"/>
  </r>
  <r>
    <x v="11"/>
    <m/>
    <n v="1.6393442622950821E-2"/>
    <s v="B"/>
    <s v="203 Полотно дверное 600 дуб мокко"/>
    <n v="4"/>
    <n v="0"/>
    <n v="0"/>
    <n v="0"/>
    <n v="0"/>
    <n v="0"/>
    <n v="0"/>
    <n v="2"/>
    <n v="1"/>
    <n v="0"/>
    <n v="3"/>
    <n v="0.5"/>
    <n v="4"/>
    <n v="1"/>
    <n v="-3"/>
    <n v="0"/>
    <n v="0"/>
    <n v="1"/>
    <n v="0"/>
  </r>
  <r>
    <x v="11"/>
    <m/>
    <n v="3.2786885245901641E-2"/>
    <s v="B"/>
    <s v="203 Полотно дверное 700 дуб мокко"/>
    <n v="4"/>
    <n v="0"/>
    <n v="0"/>
    <n v="0"/>
    <n v="0"/>
    <n v="0"/>
    <n v="1"/>
    <n v="3"/>
    <n v="0"/>
    <n v="2"/>
    <n v="6"/>
    <n v="1"/>
    <n v="4"/>
    <n v="3"/>
    <n v="-0.33333333333333331"/>
    <n v="0"/>
    <n v="0"/>
    <n v="1"/>
    <n v="0"/>
  </r>
  <r>
    <x v="11"/>
    <m/>
    <n v="5.4644808743169397E-2"/>
    <s v="A"/>
    <s v="203 Полотно дверное 800 дуб мокко"/>
    <n v="9"/>
    <n v="0"/>
    <n v="0"/>
    <n v="0"/>
    <n v="0"/>
    <n v="3"/>
    <n v="1"/>
    <n v="3"/>
    <n v="3"/>
    <n v="0"/>
    <n v="10"/>
    <n v="1.7"/>
    <n v="6"/>
    <n v="2"/>
    <n v="-2"/>
    <n v="0"/>
    <n v="0"/>
    <n v="1"/>
    <n v="0"/>
  </r>
  <r>
    <x v="11"/>
    <m/>
    <n v="5.4644808743169399E-3"/>
    <s v="C"/>
    <s v="203 Полотно дверное 900 дуб мокко"/>
    <n v="4"/>
    <n v="0"/>
    <n v="0"/>
    <n v="0"/>
    <n v="0"/>
    <n v="0"/>
    <n v="0"/>
    <n v="0"/>
    <n v="1"/>
    <n v="0"/>
    <n v="1"/>
    <n v="0.2"/>
    <n v="1"/>
    <n v="1"/>
    <n v="0"/>
    <n v="0"/>
    <n v="0"/>
    <n v="1"/>
    <n v="0"/>
  </r>
  <r>
    <x v="11"/>
    <m/>
    <n v="0"/>
    <s v="C"/>
    <s v="204 Полотно дверное 600 дуб мокко"/>
    <n v="0"/>
    <n v="0"/>
    <n v="0"/>
    <n v="0"/>
    <n v="0"/>
    <n v="0"/>
    <n v="0"/>
    <n v="0"/>
    <n v="0"/>
    <n v="0"/>
    <n v="0"/>
    <n v="0"/>
    <m/>
    <n v="0"/>
    <n v="0"/>
    <n v="0"/>
    <n v="0"/>
    <n v="1"/>
    <n v="0"/>
  </r>
  <r>
    <x v="11"/>
    <m/>
    <n v="0"/>
    <s v="C"/>
    <s v="204 Полотно дверное 700 дуб мокко"/>
    <n v="0"/>
    <n v="0"/>
    <n v="0"/>
    <n v="0"/>
    <n v="0"/>
    <n v="0"/>
    <n v="0"/>
    <n v="0"/>
    <n v="0"/>
    <n v="0"/>
    <n v="0"/>
    <n v="0"/>
    <m/>
    <n v="0"/>
    <n v="0"/>
    <n v="0"/>
    <n v="0"/>
    <n v="1"/>
    <n v="0"/>
  </r>
  <r>
    <x v="11"/>
    <m/>
    <n v="0"/>
    <s v="C"/>
    <s v="204 Полотно дверное 800 дуб мокко"/>
    <n v="0"/>
    <n v="0"/>
    <n v="0"/>
    <n v="0"/>
    <n v="0"/>
    <n v="0"/>
    <n v="0"/>
    <n v="0"/>
    <n v="0"/>
    <n v="0"/>
    <n v="0"/>
    <n v="0"/>
    <m/>
    <n v="0"/>
    <n v="0"/>
    <n v="0"/>
    <n v="0"/>
    <n v="1"/>
    <n v="0"/>
  </r>
  <r>
    <x v="11"/>
    <m/>
    <n v="0"/>
    <s v="C"/>
    <s v="204 Полотно дверное 900 дуб мокко"/>
    <n v="0"/>
    <n v="0"/>
    <n v="0"/>
    <n v="0"/>
    <n v="0"/>
    <n v="0"/>
    <n v="0"/>
    <n v="0"/>
    <n v="0"/>
    <n v="0"/>
    <n v="0"/>
    <n v="0"/>
    <m/>
    <n v="0"/>
    <n v="0"/>
    <n v="0"/>
    <n v="0"/>
    <n v="1"/>
    <n v="0"/>
  </r>
  <r>
    <x v="11"/>
    <m/>
    <n v="0"/>
    <s v="C"/>
    <s v="205 Полотно дверное 600 дуб мокко"/>
    <n v="0"/>
    <n v="0"/>
    <n v="0"/>
    <n v="0"/>
    <n v="0"/>
    <n v="0"/>
    <n v="0"/>
    <n v="0"/>
    <n v="0"/>
    <n v="0"/>
    <n v="0"/>
    <n v="0"/>
    <m/>
    <n v="0"/>
    <n v="0"/>
    <n v="0"/>
    <n v="0"/>
    <n v="1"/>
    <n v="0"/>
  </r>
  <r>
    <x v="11"/>
    <m/>
    <n v="0"/>
    <s v="C"/>
    <s v="205 Полотно дверное 700 дуб мокко"/>
    <n v="0"/>
    <n v="0"/>
    <n v="0"/>
    <n v="0"/>
    <n v="0"/>
    <n v="0"/>
    <n v="0"/>
    <n v="0"/>
    <n v="0"/>
    <n v="0"/>
    <n v="0"/>
    <n v="0"/>
    <m/>
    <n v="0"/>
    <n v="0"/>
    <n v="0"/>
    <n v="0"/>
    <n v="1"/>
    <n v="0"/>
  </r>
  <r>
    <x v="11"/>
    <m/>
    <n v="0"/>
    <s v="C"/>
    <s v="205 Полотно дверное 800 дуб мокко"/>
    <n v="0"/>
    <n v="0"/>
    <n v="0"/>
    <n v="0"/>
    <n v="0"/>
    <n v="0"/>
    <n v="0"/>
    <n v="0"/>
    <n v="0"/>
    <n v="0"/>
    <n v="0"/>
    <n v="0"/>
    <m/>
    <n v="0"/>
    <n v="0"/>
    <n v="0"/>
    <n v="0"/>
    <n v="1"/>
    <n v="0"/>
  </r>
  <r>
    <x v="11"/>
    <m/>
    <n v="0"/>
    <s v="C"/>
    <s v="205 Полотно дверное 900 дуб мокко"/>
    <n v="0"/>
    <n v="0"/>
    <n v="0"/>
    <n v="0"/>
    <n v="0"/>
    <n v="0"/>
    <n v="0"/>
    <n v="0"/>
    <n v="0"/>
    <n v="0"/>
    <n v="0"/>
    <n v="0"/>
    <m/>
    <n v="0"/>
    <n v="0"/>
    <n v="0"/>
    <n v="0"/>
    <n v="1"/>
    <n v="0"/>
  </r>
  <r>
    <x v="11"/>
    <m/>
    <n v="0.10928961748633879"/>
    <s v="A"/>
    <s v="206 Полотно дверное 600 дуб мокко"/>
    <n v="4"/>
    <n v="0"/>
    <n v="0"/>
    <n v="0"/>
    <n v="0"/>
    <n v="3"/>
    <n v="10"/>
    <n v="1"/>
    <n v="2"/>
    <n v="4"/>
    <n v="20"/>
    <n v="3.3"/>
    <n v="6"/>
    <n v="0"/>
    <n v="0"/>
    <n v="0"/>
    <n v="2"/>
    <n v="1"/>
    <n v="2"/>
  </r>
  <r>
    <x v="11"/>
    <m/>
    <n v="7.650273224043716E-2"/>
    <s v="A"/>
    <s v="206 Полотно дверное 700 дуб мокко"/>
    <n v="3"/>
    <n v="0"/>
    <n v="0"/>
    <n v="0"/>
    <n v="0"/>
    <n v="5"/>
    <n v="2"/>
    <n v="0"/>
    <n v="3"/>
    <n v="4"/>
    <n v="14"/>
    <n v="2.2999999999999998"/>
    <n v="6"/>
    <n v="9"/>
    <n v="0.33333333333333331"/>
    <n v="0"/>
    <n v="3"/>
    <n v="1"/>
    <n v="3"/>
  </r>
  <r>
    <x v="11"/>
    <m/>
    <n v="0.20218579234972678"/>
    <s v="A"/>
    <s v="206 Полотно дверное 800 дуб мокко"/>
    <n v="3"/>
    <n v="0"/>
    <n v="0"/>
    <n v="0"/>
    <n v="0"/>
    <n v="11"/>
    <n v="14"/>
    <n v="4"/>
    <n v="1"/>
    <n v="7"/>
    <n v="37"/>
    <n v="6.2"/>
    <n v="10"/>
    <n v="1"/>
    <n v="-9"/>
    <n v="0"/>
    <n v="7"/>
    <n v="1"/>
    <n v="7"/>
  </r>
  <r>
    <x v="11"/>
    <m/>
    <n v="1.6393442622950821E-2"/>
    <s v="B"/>
    <s v="206 Полотно дверное 900 дуб мокко"/>
    <n v="1"/>
    <n v="0"/>
    <n v="0"/>
    <n v="0"/>
    <n v="0"/>
    <n v="0"/>
    <n v="0"/>
    <n v="2"/>
    <n v="0"/>
    <n v="1"/>
    <n v="3"/>
    <n v="0.5"/>
    <n v="2"/>
    <n v="2"/>
    <n v="0"/>
    <n v="0"/>
    <n v="1"/>
    <n v="1"/>
    <n v="1"/>
  </r>
  <r>
    <x v="11"/>
    <m/>
    <n v="6.5573770491803282E-2"/>
    <s v="A"/>
    <s v="207 Полотно дверное 600 дуб мокко"/>
    <n v="3"/>
    <n v="0"/>
    <n v="0"/>
    <n v="0"/>
    <n v="0"/>
    <n v="1"/>
    <n v="4"/>
    <n v="2"/>
    <n v="4"/>
    <n v="1"/>
    <n v="12"/>
    <n v="2"/>
    <n v="4"/>
    <n v="2"/>
    <n v="-1"/>
    <n v="0"/>
    <n v="1"/>
    <n v="1"/>
    <n v="1"/>
  </r>
  <r>
    <x v="11"/>
    <m/>
    <n v="2.7322404371584699E-2"/>
    <s v="B"/>
    <s v="207 Полотно дверное 700 дуб мокко"/>
    <n v="4"/>
    <n v="0"/>
    <n v="0"/>
    <n v="0"/>
    <n v="0"/>
    <n v="0"/>
    <n v="1"/>
    <n v="1"/>
    <n v="2"/>
    <n v="1"/>
    <n v="5"/>
    <n v="0.8"/>
    <n v="2"/>
    <n v="3"/>
    <n v="0.33333333333333331"/>
    <n v="0"/>
    <n v="0"/>
    <n v="1"/>
    <n v="0"/>
  </r>
  <r>
    <x v="11"/>
    <m/>
    <n v="7.1038251366120214E-2"/>
    <s v="A"/>
    <s v="207 Полотно дверное 800 дуб мокко"/>
    <n v="1"/>
    <n v="0"/>
    <n v="0"/>
    <n v="0"/>
    <n v="0"/>
    <n v="4"/>
    <n v="2"/>
    <n v="0"/>
    <n v="3"/>
    <n v="4"/>
    <n v="13"/>
    <n v="2.2000000000000002"/>
    <n v="6"/>
    <n v="9"/>
    <n v="0.33333333333333331"/>
    <n v="0"/>
    <n v="5"/>
    <n v="1"/>
    <n v="5"/>
  </r>
  <r>
    <x v="11"/>
    <m/>
    <n v="0"/>
    <s v="C"/>
    <s v="207 Полотно дверное 900 дуб мокко"/>
    <n v="4"/>
    <n v="1"/>
    <n v="0"/>
    <n v="0"/>
    <n v="0"/>
    <n v="0"/>
    <n v="0"/>
    <n v="0"/>
    <n v="0"/>
    <n v="0"/>
    <n v="0"/>
    <n v="0"/>
    <n v="2"/>
    <n v="0"/>
    <n v="0"/>
    <n v="0"/>
    <n v="0"/>
    <n v="1"/>
    <n v="0"/>
  </r>
  <r>
    <x v="11"/>
    <m/>
    <n v="0"/>
    <s v="C"/>
    <s v="208 Полотно дверное 600 дуб мокко"/>
    <n v="0"/>
    <n v="0"/>
    <n v="0"/>
    <n v="0"/>
    <n v="0"/>
    <n v="0"/>
    <n v="0"/>
    <n v="0"/>
    <n v="0"/>
    <n v="0"/>
    <n v="0"/>
    <n v="0"/>
    <m/>
    <n v="0"/>
    <n v="0"/>
    <n v="0"/>
    <n v="0"/>
    <n v="1"/>
    <n v="0"/>
  </r>
  <r>
    <x v="11"/>
    <m/>
    <n v="0"/>
    <s v="C"/>
    <s v="208 Полотно дверное 700 дуб мокко"/>
    <n v="0"/>
    <n v="1"/>
    <n v="0"/>
    <n v="0"/>
    <n v="0"/>
    <n v="0"/>
    <n v="0"/>
    <n v="0"/>
    <n v="0"/>
    <n v="0"/>
    <n v="0"/>
    <n v="0"/>
    <m/>
    <n v="0"/>
    <n v="0"/>
    <n v="0"/>
    <n v="0"/>
    <n v="1"/>
    <n v="0"/>
  </r>
  <r>
    <x v="11"/>
    <m/>
    <n v="0"/>
    <s v="C"/>
    <s v="208 Полотно дверное 800 дуб мокко"/>
    <n v="0"/>
    <n v="0"/>
    <n v="0"/>
    <n v="0"/>
    <n v="0"/>
    <n v="0"/>
    <n v="0"/>
    <n v="0"/>
    <n v="0"/>
    <n v="0"/>
    <n v="0"/>
    <n v="0"/>
    <m/>
    <n v="0"/>
    <n v="0"/>
    <n v="0"/>
    <n v="0"/>
    <n v="1"/>
    <n v="0"/>
  </r>
  <r>
    <x v="11"/>
    <m/>
    <n v="0"/>
    <s v="C"/>
    <s v="208 Полотно дверное 900 дуб мокко"/>
    <n v="0"/>
    <n v="0"/>
    <n v="0"/>
    <n v="0"/>
    <n v="0"/>
    <n v="0"/>
    <n v="0"/>
    <n v="0"/>
    <n v="0"/>
    <n v="0"/>
    <n v="0"/>
    <n v="0"/>
    <m/>
    <n v="0"/>
    <n v="0"/>
    <n v="0"/>
    <n v="0"/>
    <n v="1"/>
    <n v="0"/>
  </r>
  <r>
    <x v="11"/>
    <m/>
    <n v="2.185792349726776E-2"/>
    <s v="B"/>
    <s v="215 Полотно дверное 600 дуб мокко"/>
    <n v="4"/>
    <n v="0"/>
    <n v="0"/>
    <n v="0"/>
    <n v="0"/>
    <n v="0"/>
    <n v="2"/>
    <n v="0"/>
    <n v="2"/>
    <n v="0"/>
    <n v="4"/>
    <n v="0.7"/>
    <n v="2"/>
    <n v="0"/>
    <n v="0"/>
    <n v="0"/>
    <n v="0"/>
    <n v="1"/>
    <n v="0"/>
  </r>
  <r>
    <x v="11"/>
    <m/>
    <n v="5.4644808743169399E-3"/>
    <s v="C"/>
    <s v="215 Полотно дверное 700 дуб мокко"/>
    <n v="3"/>
    <n v="0"/>
    <n v="0"/>
    <n v="0"/>
    <n v="0"/>
    <n v="0"/>
    <n v="1"/>
    <n v="0"/>
    <n v="0"/>
    <n v="0"/>
    <n v="1"/>
    <n v="0.2"/>
    <n v="2"/>
    <n v="-1"/>
    <n v="3"/>
    <n v="0"/>
    <n v="0"/>
    <n v="1"/>
    <n v="0"/>
  </r>
  <r>
    <x v="11"/>
    <m/>
    <n v="3.2786885245901641E-2"/>
    <s v="B"/>
    <s v="215 Полотно дверное 800 дуб мокко"/>
    <n v="2"/>
    <n v="0"/>
    <n v="0"/>
    <n v="0"/>
    <n v="0"/>
    <n v="0"/>
    <n v="3"/>
    <n v="0"/>
    <n v="0"/>
    <n v="3"/>
    <n v="6"/>
    <n v="1"/>
    <n v="2"/>
    <n v="3"/>
    <n v="0.33333333333333331"/>
    <n v="0"/>
    <n v="0"/>
    <n v="1"/>
    <n v="0"/>
  </r>
  <r>
    <x v="11"/>
    <m/>
    <n v="0"/>
    <s v="C"/>
    <s v="215 Полотно дверное 900 дуб мокко"/>
    <n v="7"/>
    <n v="0"/>
    <n v="0"/>
    <n v="0"/>
    <n v="0"/>
    <n v="0"/>
    <n v="0"/>
    <n v="0"/>
    <n v="0"/>
    <n v="0"/>
    <n v="0"/>
    <n v="0"/>
    <n v="2"/>
    <n v="0"/>
    <n v="0"/>
    <n v="0"/>
    <n v="0"/>
    <n v="1"/>
    <n v="0"/>
  </r>
  <r>
    <x v="11"/>
    <m/>
    <n v="1.092896174863388E-2"/>
    <s v="C"/>
    <s v="216 Полотно дверное 600 дуб мокко"/>
    <n v="3"/>
    <n v="0"/>
    <n v="0"/>
    <n v="0"/>
    <n v="0"/>
    <n v="0"/>
    <n v="2"/>
    <n v="0"/>
    <n v="0"/>
    <n v="0"/>
    <n v="2"/>
    <n v="0.3"/>
    <n v="2"/>
    <n v="-2"/>
    <n v="2"/>
    <n v="0"/>
    <n v="0"/>
    <n v="1"/>
    <n v="0"/>
  </r>
  <r>
    <x v="11"/>
    <m/>
    <n v="1.6393442622950821E-2"/>
    <s v="B"/>
    <s v="216 Полотно дверное 700 дуб мокко"/>
    <n v="3"/>
    <n v="0"/>
    <n v="0"/>
    <n v="0"/>
    <n v="0"/>
    <n v="2"/>
    <n v="1"/>
    <n v="0"/>
    <n v="0"/>
    <n v="0"/>
    <n v="3"/>
    <n v="0.5"/>
    <n v="2"/>
    <n v="-1"/>
    <n v="3"/>
    <n v="0"/>
    <n v="0"/>
    <n v="1"/>
    <n v="0"/>
  </r>
  <r>
    <x v="11"/>
    <m/>
    <n v="1.092896174863388E-2"/>
    <s v="C"/>
    <s v="216 Полотно дверное 800 дуб мокко"/>
    <n v="3"/>
    <n v="0"/>
    <n v="0"/>
    <n v="0"/>
    <n v="0"/>
    <n v="0"/>
    <n v="1"/>
    <n v="1"/>
    <n v="0"/>
    <n v="0"/>
    <n v="2"/>
    <n v="0.3"/>
    <n v="2"/>
    <n v="-1"/>
    <n v="3"/>
    <n v="0"/>
    <n v="0"/>
    <n v="1"/>
    <n v="0"/>
  </r>
  <r>
    <x v="11"/>
    <m/>
    <n v="0"/>
    <s v="C"/>
    <s v="216 Полотно дверное 900 дуб мокко"/>
    <n v="2"/>
    <n v="0"/>
    <n v="0"/>
    <n v="0"/>
    <n v="0"/>
    <n v="0"/>
    <n v="0"/>
    <n v="0"/>
    <n v="0"/>
    <n v="0"/>
    <n v="0"/>
    <n v="0"/>
    <n v="2"/>
    <n v="0"/>
    <n v="0"/>
    <n v="0"/>
    <n v="0"/>
    <n v="1"/>
    <n v="0"/>
  </r>
  <r>
    <x v="0"/>
    <m/>
    <m/>
    <m/>
    <s v="Деталь коробка ЭКОШПОН 35*74*2050 дуб мокко"/>
    <n v="129.5"/>
    <n v="5.5"/>
    <n v="0"/>
    <n v="0"/>
    <n v="0"/>
    <n v="95.5"/>
    <n v="142"/>
    <n v="62.5"/>
    <n v="93.5"/>
    <n v="74"/>
    <n v="467.5"/>
    <n v="77.900000000000006"/>
    <m/>
    <n v="99.5"/>
    <n v="1"/>
    <m/>
    <n v="0"/>
    <n v="2.5546448087431695"/>
    <n v="130"/>
  </r>
  <r>
    <x v="0"/>
    <m/>
    <m/>
    <m/>
    <s v="Доборный элемент ЭКОШПОН 10*100*2070 дуб мокко"/>
    <n v="147"/>
    <n v="2.5"/>
    <n v="0"/>
    <n v="0"/>
    <n v="0"/>
    <n v="76.5"/>
    <n v="73"/>
    <n v="38"/>
    <n v="67"/>
    <n v="33"/>
    <n v="287.5"/>
    <n v="47.9"/>
    <m/>
    <n v="60"/>
    <n v="1"/>
    <m/>
    <n v="0"/>
    <n v="1.5710382513661203"/>
    <n v="10"/>
  </r>
  <r>
    <x v="0"/>
    <m/>
    <m/>
    <m/>
    <s v="Доборный элемент ЭКОШПОН 10*150*2070 дуб мокко"/>
    <n v="75"/>
    <n v="2.5"/>
    <n v="0"/>
    <n v="0"/>
    <n v="0"/>
    <n v="20.5"/>
    <n v="64.5"/>
    <n v="11"/>
    <n v="44"/>
    <n v="27"/>
    <n v="167"/>
    <n v="27.8"/>
    <m/>
    <n v="33.5"/>
    <n v="1"/>
    <m/>
    <n v="0"/>
    <n v="0.91256830601092898"/>
    <n v="20"/>
  </r>
  <r>
    <x v="0"/>
    <m/>
    <m/>
    <m/>
    <s v="Наличник угловой ЭКОШПОН 8*70*2150 дуб мокко"/>
    <n v="511.5"/>
    <n v="10.5"/>
    <n v="0"/>
    <n v="0"/>
    <n v="0"/>
    <n v="257.5"/>
    <n v="309.5"/>
    <n v="115"/>
    <n v="247"/>
    <n v="156.5"/>
    <n v="1085.5"/>
    <n v="180.9"/>
    <m/>
    <n v="250.5"/>
    <n v="1"/>
    <m/>
    <n v="0"/>
    <n v="5.9316939890710385"/>
    <n v="80"/>
  </r>
  <r>
    <x v="0"/>
    <m/>
    <m/>
    <m/>
    <s v="Нащельник ЭКОШПОН дуб мокко"/>
    <n v="6"/>
    <n v="0"/>
    <n v="0"/>
    <n v="0"/>
    <n v="0"/>
    <n v="0"/>
    <n v="1"/>
    <n v="0"/>
    <n v="1"/>
    <n v="1"/>
    <n v="3"/>
    <n v="0.5"/>
    <m/>
    <n v="2"/>
    <n v="1"/>
    <m/>
    <n v="0"/>
    <n v="1.6393442622950821E-2"/>
    <n v="0"/>
  </r>
  <r>
    <x v="0"/>
    <m/>
    <m/>
    <m/>
    <s v="Дуб сантьяго ЭКОШПОН"/>
    <n v="105"/>
    <s v=""/>
    <m/>
    <n v="0"/>
    <n v="0"/>
    <n v="44"/>
    <n v="37"/>
    <n v="19"/>
    <n v="24"/>
    <n v="32"/>
    <n v="156"/>
    <n v="39"/>
    <n v="78"/>
    <n v="69"/>
    <n v="-0.13043478260869565"/>
    <m/>
    <n v="15"/>
    <e v="#REF!"/>
    <n v="15"/>
  </r>
  <r>
    <x v="12"/>
    <m/>
    <n v="5.7692307692307696E-2"/>
    <s v="A"/>
    <s v="201 Полотно дверное 600 дуб сантьяго"/>
    <n v="7"/>
    <n v="0"/>
    <n v="0"/>
    <n v="0"/>
    <n v="0"/>
    <n v="5"/>
    <n v="0"/>
    <n v="3"/>
    <n v="0"/>
    <n v="1"/>
    <n v="9"/>
    <n v="1.5"/>
    <n v="3"/>
    <n v="2"/>
    <n v="-0.5"/>
    <n v="0"/>
    <n v="0"/>
    <n v="1"/>
    <n v="0"/>
  </r>
  <r>
    <x v="12"/>
    <m/>
    <n v="6.41025641025641E-3"/>
    <s v="C"/>
    <s v="201 Полотно дверное 700 дуб сантьяго"/>
    <n v="6"/>
    <n v="1"/>
    <n v="0"/>
    <n v="0"/>
    <n v="0"/>
    <n v="0"/>
    <n v="0"/>
    <n v="0"/>
    <n v="0"/>
    <n v="1"/>
    <n v="1"/>
    <n v="0.2"/>
    <n v="3"/>
    <n v="2"/>
    <n v="-0.5"/>
    <n v="0"/>
    <n v="0"/>
    <n v="1"/>
    <n v="0"/>
  </r>
  <r>
    <x v="12"/>
    <m/>
    <n v="6.4102564102564097E-2"/>
    <s v="A"/>
    <s v="201 Полотно дверное 800 дуб сантьяго"/>
    <n v="3"/>
    <n v="0"/>
    <n v="0"/>
    <n v="0"/>
    <n v="0"/>
    <n v="3"/>
    <n v="0"/>
    <n v="3"/>
    <n v="0"/>
    <n v="4"/>
    <n v="10"/>
    <n v="1.7"/>
    <n v="4"/>
    <n v="8"/>
    <n v="0.5"/>
    <n v="0"/>
    <n v="1"/>
    <n v="1"/>
    <n v="1"/>
  </r>
  <r>
    <x v="12"/>
    <m/>
    <n v="0"/>
    <s v="C"/>
    <s v="201 Полотно дверное 900 дуб сантьяго"/>
    <n v="2"/>
    <n v="0"/>
    <n v="0"/>
    <n v="0"/>
    <n v="0"/>
    <n v="0"/>
    <n v="0"/>
    <n v="0"/>
    <n v="0"/>
    <n v="0"/>
    <n v="0"/>
    <n v="0"/>
    <n v="1"/>
    <n v="0"/>
    <n v="0"/>
    <n v="0"/>
    <n v="0"/>
    <n v="1"/>
    <n v="0"/>
  </r>
  <r>
    <x v="12"/>
    <m/>
    <n v="6.41025641025641E-3"/>
    <s v="C"/>
    <s v="202 Полотно дверное 600 дуб сантьяго"/>
    <n v="9"/>
    <n v="0"/>
    <n v="0"/>
    <n v="0"/>
    <n v="0"/>
    <n v="0"/>
    <n v="0"/>
    <n v="0"/>
    <n v="1"/>
    <n v="0"/>
    <n v="1"/>
    <n v="0.2"/>
    <n v="2"/>
    <n v="1"/>
    <n v="-1"/>
    <n v="0"/>
    <n v="0"/>
    <n v="1"/>
    <n v="0"/>
  </r>
  <r>
    <x v="12"/>
    <m/>
    <n v="2.564102564102564E-2"/>
    <s v="B"/>
    <s v="202 Полотно дверное 700 дуб сантьяго"/>
    <n v="4"/>
    <n v="0"/>
    <n v="0"/>
    <n v="0"/>
    <n v="0"/>
    <n v="0"/>
    <n v="0"/>
    <n v="2"/>
    <n v="1"/>
    <n v="1"/>
    <n v="4"/>
    <n v="0.7"/>
    <n v="2"/>
    <n v="3"/>
    <n v="0.33333333333333331"/>
    <n v="0"/>
    <n v="0"/>
    <n v="1"/>
    <n v="0"/>
  </r>
  <r>
    <x v="12"/>
    <m/>
    <n v="3.2051282051282048E-2"/>
    <s v="B"/>
    <s v="202 Полотно дверное 800 дуб сантьяго"/>
    <n v="4"/>
    <n v="0"/>
    <n v="0"/>
    <n v="0"/>
    <n v="0"/>
    <n v="3"/>
    <n v="1"/>
    <n v="0"/>
    <n v="0"/>
    <n v="1"/>
    <n v="5"/>
    <n v="0.8"/>
    <n v="3"/>
    <n v="1"/>
    <n v="-2"/>
    <n v="0"/>
    <n v="0"/>
    <n v="1"/>
    <n v="0"/>
  </r>
  <r>
    <x v="12"/>
    <m/>
    <n v="0"/>
    <s v="C"/>
    <s v="202 Полотно дверное 900 дуб сантьяго"/>
    <n v="2"/>
    <n v="0"/>
    <n v="0"/>
    <n v="0"/>
    <n v="0"/>
    <n v="0"/>
    <n v="0"/>
    <n v="0"/>
    <n v="0"/>
    <n v="0"/>
    <n v="0"/>
    <n v="0"/>
    <n v="1"/>
    <n v="0"/>
    <n v="0"/>
    <n v="0"/>
    <n v="0"/>
    <n v="1"/>
    <n v="0"/>
  </r>
  <r>
    <x v="12"/>
    <m/>
    <n v="5.128205128205128E-2"/>
    <s v="A"/>
    <s v="203 Полотно дверное 600 дуб сантьяго"/>
    <n v="6"/>
    <n v="0"/>
    <n v="0"/>
    <n v="0"/>
    <n v="0"/>
    <n v="0"/>
    <n v="6"/>
    <n v="0"/>
    <n v="1"/>
    <n v="1"/>
    <n v="8"/>
    <n v="1.3"/>
    <n v="4"/>
    <n v="-3"/>
    <n v="2.3333333333333335"/>
    <n v="0"/>
    <n v="0"/>
    <n v="1"/>
    <n v="0"/>
  </r>
  <r>
    <x v="12"/>
    <m/>
    <n v="2.564102564102564E-2"/>
    <s v="B"/>
    <s v="203 Полотно дверное 700 дуб сантьяго"/>
    <n v="6"/>
    <n v="0"/>
    <n v="0"/>
    <n v="0"/>
    <n v="0"/>
    <n v="2"/>
    <n v="2"/>
    <n v="0"/>
    <n v="0"/>
    <n v="0"/>
    <n v="4"/>
    <n v="0.7"/>
    <n v="2"/>
    <n v="-2"/>
    <n v="2"/>
    <n v="0"/>
    <n v="0"/>
    <n v="1"/>
    <n v="0"/>
  </r>
  <r>
    <x v="12"/>
    <m/>
    <n v="8.9743589743589744E-2"/>
    <s v="A"/>
    <s v="203 Полотно дверное 800 дуб сантьяго"/>
    <n v="4"/>
    <n v="0"/>
    <n v="0"/>
    <n v="0"/>
    <n v="0"/>
    <n v="0"/>
    <n v="11"/>
    <n v="1"/>
    <n v="0"/>
    <n v="2"/>
    <n v="14"/>
    <n v="2.2999999999999998"/>
    <n v="4"/>
    <n v="-7"/>
    <n v="1.5714285714285714"/>
    <n v="0"/>
    <n v="0"/>
    <n v="1"/>
    <n v="0"/>
  </r>
  <r>
    <x v="12"/>
    <m/>
    <n v="1.9230769230769232E-2"/>
    <s v="B"/>
    <s v="203 Полотно дверное 900 дуб сантьяго"/>
    <n v="3"/>
    <n v="0"/>
    <n v="0"/>
    <n v="0"/>
    <n v="0"/>
    <n v="1"/>
    <n v="0"/>
    <n v="0"/>
    <n v="1"/>
    <n v="1"/>
    <n v="3"/>
    <n v="0.5"/>
    <n v="1"/>
    <n v="3"/>
    <n v="0.66666666666666663"/>
    <n v="0"/>
    <n v="0"/>
    <n v="1"/>
    <n v="0"/>
  </r>
  <r>
    <x v="12"/>
    <m/>
    <n v="0"/>
    <s v="C"/>
    <s v="204 Полотно дверное 600 дуб сантьяго"/>
    <n v="0"/>
    <n v="0"/>
    <n v="0"/>
    <n v="0"/>
    <n v="0"/>
    <n v="0"/>
    <n v="0"/>
    <n v="0"/>
    <n v="0"/>
    <n v="0"/>
    <n v="0"/>
    <n v="0"/>
    <m/>
    <n v="0"/>
    <n v="0"/>
    <n v="0"/>
    <n v="0"/>
    <n v="1"/>
    <n v="0"/>
  </r>
  <r>
    <x v="12"/>
    <m/>
    <n v="0"/>
    <s v="C"/>
    <s v="204 Полотно дверное 700 дуб сантьяго"/>
    <n v="0"/>
    <n v="0"/>
    <n v="0"/>
    <n v="0"/>
    <n v="0"/>
    <n v="0"/>
    <n v="0"/>
    <n v="0"/>
    <n v="0"/>
    <n v="0"/>
    <n v="0"/>
    <n v="0"/>
    <m/>
    <n v="0"/>
    <n v="0"/>
    <n v="0"/>
    <n v="0"/>
    <n v="1"/>
    <n v="0"/>
  </r>
  <r>
    <x v="12"/>
    <m/>
    <n v="0"/>
    <s v="C"/>
    <s v="204 Полотно дверное 800 дуб сантьяго"/>
    <n v="0"/>
    <n v="0"/>
    <n v="0"/>
    <n v="0"/>
    <n v="0"/>
    <n v="0"/>
    <n v="0"/>
    <n v="0"/>
    <n v="0"/>
    <n v="0"/>
    <n v="0"/>
    <n v="0"/>
    <m/>
    <n v="0"/>
    <n v="0"/>
    <n v="0"/>
    <n v="0"/>
    <n v="1"/>
    <n v="0"/>
  </r>
  <r>
    <x v="12"/>
    <m/>
    <n v="0"/>
    <s v="C"/>
    <s v="204 Полотно дверное 900 дуб сантьяго"/>
    <n v="0"/>
    <n v="0"/>
    <n v="0"/>
    <n v="0"/>
    <n v="0"/>
    <n v="0"/>
    <n v="0"/>
    <n v="0"/>
    <n v="0"/>
    <n v="0"/>
    <n v="0"/>
    <n v="0"/>
    <m/>
    <n v="0"/>
    <n v="0"/>
    <n v="0"/>
    <n v="0"/>
    <n v="1"/>
    <n v="0"/>
  </r>
  <r>
    <x v="12"/>
    <m/>
    <n v="0"/>
    <s v="C"/>
    <s v="205 Полотно дверное 600 дуб сантьяго"/>
    <n v="0"/>
    <n v="0"/>
    <n v="0"/>
    <n v="0"/>
    <n v="0"/>
    <n v="0"/>
    <n v="0"/>
    <n v="0"/>
    <n v="0"/>
    <n v="0"/>
    <n v="0"/>
    <n v="0"/>
    <m/>
    <n v="0"/>
    <n v="0"/>
    <n v="0"/>
    <n v="0"/>
    <n v="1"/>
    <n v="0"/>
  </r>
  <r>
    <x v="12"/>
    <m/>
    <n v="0"/>
    <s v="C"/>
    <s v="205 Полотно дверное 700 дуб сантьяго"/>
    <n v="1"/>
    <n v="0"/>
    <n v="0"/>
    <n v="0"/>
    <n v="0"/>
    <n v="0"/>
    <n v="0"/>
    <n v="0"/>
    <n v="0"/>
    <n v="0"/>
    <n v="0"/>
    <n v="0"/>
    <m/>
    <n v="0"/>
    <n v="0"/>
    <n v="0"/>
    <n v="0"/>
    <n v="1"/>
    <n v="0"/>
  </r>
  <r>
    <x v="12"/>
    <m/>
    <n v="0"/>
    <s v="C"/>
    <s v="205 Полотно дверное 800 дуб сантьяго"/>
    <n v="0"/>
    <n v="0"/>
    <n v="0"/>
    <n v="0"/>
    <n v="0"/>
    <n v="0"/>
    <n v="0"/>
    <n v="0"/>
    <n v="0"/>
    <n v="0"/>
    <n v="0"/>
    <n v="0"/>
    <m/>
    <n v="0"/>
    <n v="0"/>
    <n v="0"/>
    <n v="0"/>
    <n v="1"/>
    <n v="0"/>
  </r>
  <r>
    <x v="12"/>
    <m/>
    <n v="0"/>
    <s v="C"/>
    <s v="205 Полотно дверное 900 дуб сантьяго"/>
    <n v="0"/>
    <n v="0"/>
    <n v="0"/>
    <n v="0"/>
    <n v="0"/>
    <n v="0"/>
    <n v="0"/>
    <n v="0"/>
    <n v="0"/>
    <n v="0"/>
    <n v="0"/>
    <n v="0"/>
    <m/>
    <n v="0"/>
    <n v="0"/>
    <n v="0"/>
    <n v="0"/>
    <n v="1"/>
    <n v="0"/>
  </r>
  <r>
    <x v="12"/>
    <m/>
    <n v="0.10256410256410256"/>
    <s v="A"/>
    <s v="206 Полотно дверное 600 дуб сантьяго"/>
    <n v="3"/>
    <n v="0"/>
    <n v="0"/>
    <n v="0"/>
    <n v="0"/>
    <n v="4"/>
    <n v="5"/>
    <n v="2"/>
    <n v="1"/>
    <n v="4"/>
    <n v="16"/>
    <n v="2.7"/>
    <n v="6"/>
    <n v="4"/>
    <n v="-0.5"/>
    <n v="0"/>
    <n v="3"/>
    <n v="1"/>
    <n v="3"/>
  </r>
  <r>
    <x v="12"/>
    <m/>
    <n v="0.13461538461538461"/>
    <s v="A"/>
    <s v="206 Полотно дверное 700 дуб сантьяго"/>
    <n v="5"/>
    <n v="0"/>
    <n v="0"/>
    <n v="0"/>
    <n v="0"/>
    <n v="9"/>
    <n v="3"/>
    <n v="3"/>
    <n v="0"/>
    <n v="6"/>
    <n v="21"/>
    <n v="3.5"/>
    <n v="10"/>
    <n v="9"/>
    <n v="-0.1111111111111111"/>
    <n v="0"/>
    <n v="5"/>
    <n v="1"/>
    <n v="5"/>
  </r>
  <r>
    <x v="12"/>
    <m/>
    <n v="0.21794871794871795"/>
    <s v="A"/>
    <s v="206 Полотно дверное 800 дуб сантьяго"/>
    <n v="7"/>
    <n v="0"/>
    <n v="0"/>
    <n v="0"/>
    <n v="0"/>
    <n v="13"/>
    <n v="9"/>
    <n v="3"/>
    <n v="1"/>
    <n v="8"/>
    <n v="34"/>
    <n v="5.7"/>
    <n v="12"/>
    <n v="8"/>
    <n v="-0.5"/>
    <n v="0"/>
    <n v="5"/>
    <n v="1"/>
    <n v="5"/>
  </r>
  <r>
    <x v="12"/>
    <m/>
    <n v="1.9230769230769232E-2"/>
    <s v="B"/>
    <s v="206 Полотно дверное 900 дуб сантьяго"/>
    <n v="1"/>
    <n v="0"/>
    <n v="0"/>
    <n v="0"/>
    <n v="0"/>
    <n v="0"/>
    <n v="0"/>
    <n v="0"/>
    <n v="2"/>
    <n v="1"/>
    <n v="3"/>
    <n v="0.5"/>
    <n v="2"/>
    <n v="4"/>
    <n v="0.5"/>
    <n v="0"/>
    <n v="1"/>
    <n v="1"/>
    <n v="1"/>
  </r>
  <r>
    <x v="12"/>
    <m/>
    <n v="1.282051282051282E-2"/>
    <s v="C"/>
    <s v="207 Полотно дверное 600 дуб сантьяго"/>
    <n v="3"/>
    <n v="0"/>
    <n v="0"/>
    <n v="0"/>
    <n v="0"/>
    <n v="0"/>
    <n v="0"/>
    <n v="0"/>
    <n v="2"/>
    <n v="0"/>
    <n v="2"/>
    <n v="0.3"/>
    <n v="2"/>
    <n v="2"/>
    <n v="0"/>
    <n v="0"/>
    <n v="0"/>
    <n v="1"/>
    <n v="0"/>
  </r>
  <r>
    <x v="12"/>
    <m/>
    <n v="0"/>
    <s v="C"/>
    <s v="207 Полотно дверное 700 дуб сантьяго"/>
    <n v="3"/>
    <n v="0"/>
    <n v="0"/>
    <n v="0"/>
    <n v="0"/>
    <n v="1"/>
    <n v="-1"/>
    <n v="0"/>
    <n v="0"/>
    <n v="0"/>
    <n v="0"/>
    <n v="0"/>
    <n v="2"/>
    <n v="1"/>
    <n v="-1"/>
    <n v="0"/>
    <n v="0"/>
    <n v="1"/>
    <n v="0"/>
  </r>
  <r>
    <x v="12"/>
    <m/>
    <n v="5.128205128205128E-2"/>
    <s v="A"/>
    <s v="207 Полотно дверное 800 дуб сантьяго"/>
    <n v="7"/>
    <n v="0"/>
    <n v="0"/>
    <n v="0"/>
    <n v="0"/>
    <n v="1"/>
    <n v="1"/>
    <n v="2"/>
    <n v="3"/>
    <n v="1"/>
    <n v="8"/>
    <n v="1.3"/>
    <n v="4"/>
    <n v="4"/>
    <n v="0"/>
    <n v="0"/>
    <n v="0"/>
    <n v="1"/>
    <n v="0"/>
  </r>
  <r>
    <x v="12"/>
    <m/>
    <n v="0"/>
    <s v="C"/>
    <s v="207 Полотно дверное 900 дуб сантьяго"/>
    <n v="3"/>
    <n v="0"/>
    <n v="0"/>
    <n v="0"/>
    <n v="0"/>
    <n v="0"/>
    <n v="0"/>
    <n v="0"/>
    <n v="0"/>
    <n v="0"/>
    <n v="0"/>
    <n v="0"/>
    <n v="1"/>
    <n v="0"/>
    <n v="0"/>
    <n v="0"/>
    <n v="0"/>
    <n v="1"/>
    <n v="0"/>
  </r>
  <r>
    <x v="12"/>
    <m/>
    <n v="0"/>
    <s v="C"/>
    <s v="208 Полотно дверное 600 дуб сантьяго"/>
    <n v="0"/>
    <n v="0"/>
    <n v="0"/>
    <n v="0"/>
    <n v="0"/>
    <n v="0"/>
    <n v="0"/>
    <n v="0"/>
    <n v="0"/>
    <n v="0"/>
    <n v="0"/>
    <n v="0"/>
    <m/>
    <n v="0"/>
    <n v="0"/>
    <n v="0"/>
    <n v="0"/>
    <n v="1"/>
    <n v="0"/>
  </r>
  <r>
    <x v="12"/>
    <m/>
    <n v="0"/>
    <s v="C"/>
    <s v="208 Полотно дверное 700 дуб сантьяго"/>
    <n v="0"/>
    <n v="0"/>
    <n v="0"/>
    <n v="0"/>
    <n v="0"/>
    <n v="0"/>
    <n v="0"/>
    <n v="0"/>
    <n v="0"/>
    <n v="0"/>
    <n v="0"/>
    <n v="0"/>
    <m/>
    <n v="0"/>
    <n v="0"/>
    <n v="0"/>
    <n v="0"/>
    <n v="1"/>
    <n v="0"/>
  </r>
  <r>
    <x v="12"/>
    <m/>
    <n v="0"/>
    <s v="C"/>
    <s v="208 Полотно дверное 800 дуб сантьяго"/>
    <n v="0"/>
    <n v="0"/>
    <n v="0"/>
    <n v="0"/>
    <n v="0"/>
    <n v="0"/>
    <n v="0"/>
    <n v="0"/>
    <n v="0"/>
    <n v="0"/>
    <n v="0"/>
    <n v="0"/>
    <m/>
    <n v="0"/>
    <n v="0"/>
    <n v="0"/>
    <n v="0"/>
    <n v="1"/>
    <n v="0"/>
  </r>
  <r>
    <x v="12"/>
    <m/>
    <n v="0"/>
    <s v="C"/>
    <s v="208 Полотно дверное 900 дуб сантьяго"/>
    <n v="0"/>
    <n v="0"/>
    <n v="0"/>
    <n v="0"/>
    <n v="0"/>
    <n v="0"/>
    <n v="0"/>
    <n v="0"/>
    <n v="0"/>
    <n v="0"/>
    <n v="0"/>
    <n v="0"/>
    <m/>
    <n v="0"/>
    <n v="0"/>
    <n v="0"/>
    <n v="0"/>
    <n v="1"/>
    <n v="0"/>
  </r>
  <r>
    <x v="12"/>
    <m/>
    <n v="0"/>
    <s v="C"/>
    <s v="215 Полотно дверное 600 дуб сантьяго"/>
    <n v="2"/>
    <n v="0"/>
    <n v="0"/>
    <n v="0"/>
    <n v="0"/>
    <n v="0"/>
    <n v="0"/>
    <n v="0"/>
    <n v="0"/>
    <n v="0"/>
    <n v="0"/>
    <n v="0"/>
    <n v="2"/>
    <n v="0"/>
    <n v="0"/>
    <n v="0"/>
    <n v="0"/>
    <n v="1"/>
    <n v="0"/>
  </r>
  <r>
    <x v="12"/>
    <m/>
    <n v="1.282051282051282E-2"/>
    <s v="C"/>
    <s v="215 Полотно дверное 700 дуб сантьяго"/>
    <n v="2"/>
    <n v="0"/>
    <n v="0"/>
    <n v="0"/>
    <n v="0"/>
    <n v="0"/>
    <n v="0"/>
    <n v="0"/>
    <n v="2"/>
    <n v="0"/>
    <n v="2"/>
    <n v="0.3"/>
    <n v="2"/>
    <n v="2"/>
    <n v="0"/>
    <n v="0"/>
    <n v="0"/>
    <n v="1"/>
    <n v="0"/>
  </r>
  <r>
    <x v="12"/>
    <m/>
    <n v="1.282051282051282E-2"/>
    <s v="C"/>
    <s v="215 Полотно дверное 800 дуб сантьяго"/>
    <n v="2"/>
    <n v="0"/>
    <n v="0"/>
    <n v="0"/>
    <n v="0"/>
    <n v="0"/>
    <n v="0"/>
    <n v="0"/>
    <n v="2"/>
    <n v="0"/>
    <n v="2"/>
    <n v="0.3"/>
    <n v="2"/>
    <n v="2"/>
    <n v="0"/>
    <n v="0"/>
    <n v="0"/>
    <n v="1"/>
    <n v="0"/>
  </r>
  <r>
    <x v="12"/>
    <m/>
    <n v="4.4871794871794872E-2"/>
    <s v="B"/>
    <s v="215 Полотно дверное 900 дуб сантьяго"/>
    <n v="2"/>
    <n v="0"/>
    <n v="0"/>
    <n v="0"/>
    <n v="0"/>
    <n v="0"/>
    <n v="0"/>
    <n v="0"/>
    <n v="7"/>
    <n v="0"/>
    <n v="7"/>
    <n v="1.2"/>
    <n v="1"/>
    <n v="7"/>
    <n v="0.8571428571428571"/>
    <n v="0"/>
    <n v="0"/>
    <n v="1"/>
    <n v="0"/>
  </r>
  <r>
    <x v="12"/>
    <m/>
    <n v="1.282051282051282E-2"/>
    <s v="C"/>
    <s v="216 Полотно дверное 600 дуб сантьяго"/>
    <n v="2"/>
    <n v="0"/>
    <n v="0"/>
    <n v="0"/>
    <n v="0"/>
    <n v="2"/>
    <n v="0"/>
    <n v="0"/>
    <n v="0"/>
    <n v="0"/>
    <n v="2"/>
    <n v="0.3"/>
    <n v="2"/>
    <n v="0"/>
    <n v="0"/>
    <n v="0"/>
    <n v="0"/>
    <n v="1"/>
    <n v="0"/>
  </r>
  <r>
    <x v="12"/>
    <m/>
    <n v="0"/>
    <s v="C"/>
    <s v="216 Полотно дверное 700 дуб сантьяго"/>
    <n v="2"/>
    <n v="0"/>
    <n v="0"/>
    <n v="0"/>
    <n v="0"/>
    <n v="0"/>
    <n v="0"/>
    <n v="0"/>
    <n v="0"/>
    <n v="0"/>
    <n v="0"/>
    <n v="0"/>
    <n v="2"/>
    <n v="0"/>
    <n v="0"/>
    <n v="0"/>
    <n v="0"/>
    <n v="1"/>
    <n v="0"/>
  </r>
  <r>
    <x v="12"/>
    <m/>
    <n v="0"/>
    <s v="C"/>
    <s v="216 Полотно дверное 800 дуб сантьяго"/>
    <n v="2"/>
    <n v="0"/>
    <n v="0"/>
    <n v="0"/>
    <n v="0"/>
    <n v="0"/>
    <n v="0"/>
    <n v="0"/>
    <n v="0"/>
    <n v="0"/>
    <n v="0"/>
    <n v="0"/>
    <n v="2"/>
    <n v="0"/>
    <n v="0"/>
    <n v="0"/>
    <n v="0"/>
    <n v="1"/>
    <n v="0"/>
  </r>
  <r>
    <x v="12"/>
    <m/>
    <n v="0"/>
    <s v="C"/>
    <s v="216 Полотно дверное 900 дуб сантьяго"/>
    <n v="2"/>
    <n v="0"/>
    <n v="0"/>
    <n v="0"/>
    <n v="0"/>
    <n v="0"/>
    <n v="0"/>
    <n v="0"/>
    <n v="0"/>
    <n v="0"/>
    <n v="0"/>
    <n v="0"/>
    <n v="1"/>
    <n v="0"/>
    <n v="0"/>
    <n v="0"/>
    <n v="0"/>
    <n v="1"/>
    <n v="0"/>
  </r>
  <r>
    <x v="0"/>
    <m/>
    <m/>
    <m/>
    <s v="Деталь коробка ЭКОШПОН 35*74*2050 дуб сантьяго"/>
    <n v="193"/>
    <n v="2.5"/>
    <n v="0"/>
    <n v="0"/>
    <n v="0"/>
    <n v="107"/>
    <n v="97"/>
    <n v="56.5"/>
    <n v="69"/>
    <n v="81"/>
    <n v="410.5"/>
    <n v="68.400000000000006"/>
    <m/>
    <n v="134"/>
    <n v="1"/>
    <m/>
    <n v="0"/>
    <n v="2.6314102564102564"/>
    <n v="60"/>
  </r>
  <r>
    <x v="0"/>
    <m/>
    <m/>
    <m/>
    <s v="Доборный элемент ЭКОШПОН 10*100*2070 дуб сантьяго"/>
    <n v="88"/>
    <n v="0"/>
    <n v="0"/>
    <n v="0"/>
    <n v="0"/>
    <n v="65"/>
    <n v="70"/>
    <n v="15"/>
    <n v="45.5"/>
    <n v="52.5"/>
    <n v="248"/>
    <n v="41.3"/>
    <m/>
    <n v="80.5"/>
    <n v="1"/>
    <m/>
    <n v="0"/>
    <n v="1.5897435897435896"/>
    <n v="70"/>
  </r>
  <r>
    <x v="0"/>
    <m/>
    <m/>
    <m/>
    <s v="Доборный элемент ЭКОШПОН 10*150*2070 дуб сантьяго"/>
    <n v="87"/>
    <n v="0"/>
    <n v="0"/>
    <n v="0"/>
    <n v="0"/>
    <n v="36.5"/>
    <n v="10"/>
    <n v="20"/>
    <n v="59"/>
    <n v="27"/>
    <n v="152.5"/>
    <n v="25.4"/>
    <m/>
    <n v="103"/>
    <n v="1"/>
    <m/>
    <n v="0"/>
    <n v="0.97756410256410253"/>
    <n v="10"/>
  </r>
  <r>
    <x v="0"/>
    <m/>
    <m/>
    <m/>
    <s v="Наличник угловой ЭКОШПОН 8*70*2150 дуб сантьяго"/>
    <n v="303"/>
    <n v="2.5"/>
    <n v="0"/>
    <n v="0"/>
    <n v="0"/>
    <n v="201.5"/>
    <n v="209.5"/>
    <n v="105"/>
    <n v="132"/>
    <n v="165"/>
    <n v="813"/>
    <n v="135.5"/>
    <m/>
    <n v="252.5"/>
    <n v="1"/>
    <m/>
    <n v="0"/>
    <n v="5.2115384615384617"/>
    <n v="200"/>
  </r>
  <r>
    <x v="0"/>
    <m/>
    <m/>
    <m/>
    <s v="Нащельник ЭКОШПОН дуб сантьяго"/>
    <n v="6"/>
    <n v="0"/>
    <n v="0"/>
    <n v="0"/>
    <n v="0"/>
    <n v="0"/>
    <n v="0"/>
    <n v="0"/>
    <n v="0"/>
    <n v="0"/>
    <n v="0"/>
    <n v="0"/>
    <m/>
    <n v="0"/>
    <n v="0"/>
    <m/>
    <n v="0"/>
    <n v="0"/>
    <n v="0"/>
  </r>
  <r>
    <x v="0"/>
    <m/>
    <m/>
    <m/>
    <s v="Тиковое дерево ЭКОШПОН"/>
    <n v="1"/>
    <s v=""/>
    <m/>
    <n v="0"/>
    <n v="0"/>
    <n v="5"/>
    <n v="0"/>
    <n v="0"/>
    <n v="0"/>
    <n v="0"/>
    <n v="5"/>
    <n v="0.8"/>
    <m/>
    <m/>
    <m/>
    <m/>
    <n v="0"/>
    <m/>
    <n v="0"/>
  </r>
  <r>
    <x v="13"/>
    <m/>
    <n v="0"/>
    <s v="C"/>
    <s v="201 Полотно дверное 600 тиковое дерево"/>
    <n v="0"/>
    <n v="0"/>
    <n v="0"/>
    <n v="0"/>
    <n v="0"/>
    <n v="0"/>
    <n v="0"/>
    <n v="0"/>
    <n v="0"/>
    <n v="0"/>
    <n v="0"/>
    <n v="0"/>
    <m/>
    <n v="0"/>
    <n v="0"/>
    <n v="0"/>
    <n v="0"/>
    <n v="1"/>
    <n v="0"/>
  </r>
  <r>
    <x v="13"/>
    <m/>
    <n v="0"/>
    <s v="C"/>
    <s v="201 Полотно дверное 700 тиковое дерево"/>
    <n v="0"/>
    <n v="0"/>
    <n v="0"/>
    <n v="0"/>
    <n v="0"/>
    <n v="0"/>
    <n v="0"/>
    <n v="0"/>
    <n v="0"/>
    <n v="0"/>
    <n v="0"/>
    <n v="0"/>
    <m/>
    <n v="0"/>
    <n v="0"/>
    <n v="0"/>
    <n v="0"/>
    <n v="1"/>
    <n v="0"/>
  </r>
  <r>
    <x v="13"/>
    <m/>
    <n v="0"/>
    <s v="C"/>
    <s v="201 Полотно дверное 800 тиковое дерево"/>
    <n v="0"/>
    <n v="0"/>
    <n v="0"/>
    <n v="0"/>
    <n v="0"/>
    <n v="0"/>
    <n v="0"/>
    <n v="0"/>
    <n v="0"/>
    <n v="0"/>
    <n v="0"/>
    <n v="0"/>
    <m/>
    <n v="0"/>
    <n v="0"/>
    <n v="0"/>
    <n v="0"/>
    <n v="1"/>
    <n v="0"/>
  </r>
  <r>
    <x v="13"/>
    <m/>
    <n v="0"/>
    <s v="C"/>
    <s v="201 Полотно дверное 900 тиковое дерево"/>
    <n v="0"/>
    <n v="0"/>
    <n v="0"/>
    <n v="0"/>
    <n v="0"/>
    <n v="0"/>
    <n v="0"/>
    <n v="0"/>
    <n v="0"/>
    <n v="0"/>
    <n v="0"/>
    <n v="0"/>
    <m/>
    <n v="0"/>
    <n v="0"/>
    <n v="0"/>
    <n v="0"/>
    <n v="1"/>
    <n v="0"/>
  </r>
  <r>
    <x v="13"/>
    <m/>
    <n v="0.2"/>
    <s v="C"/>
    <s v="202 Полотно дверное 600 тиковое дерево"/>
    <n v="0"/>
    <n v="0"/>
    <n v="0"/>
    <n v="0"/>
    <n v="0"/>
    <n v="1"/>
    <n v="0"/>
    <n v="0"/>
    <n v="0"/>
    <n v="0"/>
    <n v="1"/>
    <n v="0.2"/>
    <m/>
    <n v="0"/>
    <n v="0"/>
    <n v="0"/>
    <n v="0"/>
    <n v="1"/>
    <n v="0"/>
  </r>
  <r>
    <x v="13"/>
    <m/>
    <n v="0.2"/>
    <s v="C"/>
    <s v="202 Полотно дверное 700 тиковое дерево"/>
    <n v="0"/>
    <n v="0"/>
    <n v="0"/>
    <n v="0"/>
    <n v="0"/>
    <n v="1"/>
    <n v="0"/>
    <n v="0"/>
    <n v="0"/>
    <n v="0"/>
    <n v="1"/>
    <n v="0.2"/>
    <m/>
    <n v="0"/>
    <n v="0"/>
    <n v="0"/>
    <n v="0"/>
    <n v="1"/>
    <n v="0"/>
  </r>
  <r>
    <x v="13"/>
    <m/>
    <n v="0.6"/>
    <s v="A"/>
    <s v="202 Полотно дверное 800 тиковое дерево"/>
    <n v="0"/>
    <n v="0"/>
    <n v="0"/>
    <n v="0"/>
    <n v="0"/>
    <n v="3"/>
    <n v="0"/>
    <n v="0"/>
    <n v="0"/>
    <n v="0"/>
    <n v="3"/>
    <n v="0.5"/>
    <m/>
    <n v="0"/>
    <n v="0"/>
    <n v="0"/>
    <n v="0"/>
    <n v="1"/>
    <n v="0"/>
  </r>
  <r>
    <x v="13"/>
    <m/>
    <n v="0"/>
    <s v="C"/>
    <s v="202 Полотно дверное 900 тиковое дерево"/>
    <n v="0"/>
    <n v="0"/>
    <n v="0"/>
    <n v="0"/>
    <n v="0"/>
    <n v="0"/>
    <n v="0"/>
    <n v="0"/>
    <n v="0"/>
    <n v="0"/>
    <n v="0"/>
    <n v="0"/>
    <m/>
    <n v="0"/>
    <n v="0"/>
    <n v="0"/>
    <n v="0"/>
    <n v="1"/>
    <n v="0"/>
  </r>
  <r>
    <x v="13"/>
    <m/>
    <n v="0"/>
    <s v="C"/>
    <s v="203 Полотно дверное 600 тиковое дерево"/>
    <n v="0"/>
    <n v="0"/>
    <n v="0"/>
    <n v="0"/>
    <n v="0"/>
    <n v="0"/>
    <n v="0"/>
    <n v="0"/>
    <n v="0"/>
    <n v="0"/>
    <n v="0"/>
    <n v="0"/>
    <m/>
    <n v="0"/>
    <n v="0"/>
    <n v="0"/>
    <n v="0"/>
    <n v="1"/>
    <n v="0"/>
  </r>
  <r>
    <x v="13"/>
    <m/>
    <n v="0"/>
    <s v="C"/>
    <s v="203 Полотно дверное 700 тиковое дерево"/>
    <n v="0"/>
    <n v="0"/>
    <n v="1"/>
    <n v="0"/>
    <n v="0"/>
    <n v="0"/>
    <n v="0"/>
    <n v="0"/>
    <n v="0"/>
    <n v="0"/>
    <n v="0"/>
    <n v="0"/>
    <m/>
    <n v="0"/>
    <n v="0"/>
    <n v="0"/>
    <n v="0"/>
    <n v="1"/>
    <n v="0"/>
  </r>
  <r>
    <x v="13"/>
    <m/>
    <n v="0"/>
    <s v="C"/>
    <s v="203 Полотно дверное 800 тиковое дерево"/>
    <n v="0"/>
    <n v="0"/>
    <n v="0"/>
    <n v="0"/>
    <n v="0"/>
    <n v="0"/>
    <n v="0"/>
    <n v="0"/>
    <n v="0"/>
    <n v="0"/>
    <n v="0"/>
    <n v="0"/>
    <m/>
    <n v="0"/>
    <n v="0"/>
    <n v="0"/>
    <n v="0"/>
    <n v="1"/>
    <n v="0"/>
  </r>
  <r>
    <x v="13"/>
    <m/>
    <n v="0"/>
    <s v="C"/>
    <s v="203 Полотно дверное 900 тиковое дерево"/>
    <n v="0"/>
    <n v="0"/>
    <n v="0"/>
    <n v="0"/>
    <n v="0"/>
    <n v="0"/>
    <n v="0"/>
    <n v="0"/>
    <n v="0"/>
    <n v="0"/>
    <n v="0"/>
    <n v="0"/>
    <m/>
    <n v="0"/>
    <n v="0"/>
    <n v="0"/>
    <n v="0"/>
    <n v="1"/>
    <n v="0"/>
  </r>
  <r>
    <x v="13"/>
    <m/>
    <n v="0"/>
    <s v="C"/>
    <s v="204 Полотно дверное 600 тиковое дерево"/>
    <n v="0"/>
    <n v="0"/>
    <n v="0"/>
    <n v="0"/>
    <n v="0"/>
    <n v="0"/>
    <n v="0"/>
    <n v="0"/>
    <n v="0"/>
    <n v="0"/>
    <n v="0"/>
    <n v="0"/>
    <m/>
    <n v="0"/>
    <n v="0"/>
    <n v="0"/>
    <n v="0"/>
    <n v="1"/>
    <n v="0"/>
  </r>
  <r>
    <x v="13"/>
    <m/>
    <n v="0"/>
    <s v="C"/>
    <s v="204 Полотно дверное 700 тиковое дерево"/>
    <n v="1"/>
    <n v="0"/>
    <n v="0"/>
    <n v="0"/>
    <n v="0"/>
    <n v="0"/>
    <n v="0"/>
    <n v="0"/>
    <n v="0"/>
    <n v="0"/>
    <n v="0"/>
    <n v="0"/>
    <m/>
    <n v="0"/>
    <n v="0"/>
    <n v="0"/>
    <n v="0"/>
    <n v="1"/>
    <n v="0"/>
  </r>
  <r>
    <x v="13"/>
    <m/>
    <n v="0"/>
    <s v="C"/>
    <s v="204 Полотно дверное 800 тиковое дерево"/>
    <n v="0"/>
    <n v="0"/>
    <n v="0"/>
    <n v="0"/>
    <n v="0"/>
    <n v="0"/>
    <n v="0"/>
    <n v="0"/>
    <n v="0"/>
    <n v="0"/>
    <n v="0"/>
    <n v="0"/>
    <m/>
    <n v="0"/>
    <n v="0"/>
    <n v="0"/>
    <n v="0"/>
    <n v="1"/>
    <n v="0"/>
  </r>
  <r>
    <x v="13"/>
    <m/>
    <n v="0"/>
    <s v="C"/>
    <s v="204 Полотно дверное 900 тиковое дерево"/>
    <n v="0"/>
    <n v="0"/>
    <n v="0"/>
    <n v="0"/>
    <n v="0"/>
    <n v="0"/>
    <n v="0"/>
    <n v="0"/>
    <n v="0"/>
    <n v="0"/>
    <n v="0"/>
    <n v="0"/>
    <m/>
    <n v="0"/>
    <n v="0"/>
    <n v="0"/>
    <n v="0"/>
    <n v="1"/>
    <n v="0"/>
  </r>
  <r>
    <x v="13"/>
    <m/>
    <n v="0"/>
    <s v="C"/>
    <s v="205 Полотно дверное 600 тиковое дерево"/>
    <n v="0"/>
    <n v="0"/>
    <n v="0"/>
    <n v="0"/>
    <n v="0"/>
    <n v="0"/>
    <n v="0"/>
    <n v="0"/>
    <n v="0"/>
    <n v="0"/>
    <n v="0"/>
    <n v="0"/>
    <m/>
    <n v="0"/>
    <n v="0"/>
    <n v="0"/>
    <n v="0"/>
    <n v="1"/>
    <n v="0"/>
  </r>
  <r>
    <x v="13"/>
    <m/>
    <n v="0"/>
    <s v="C"/>
    <s v="205 Полотно дверное 700 тиковое дерево"/>
    <n v="0"/>
    <n v="0"/>
    <n v="0"/>
    <n v="0"/>
    <n v="0"/>
    <n v="0"/>
    <n v="0"/>
    <n v="0"/>
    <n v="0"/>
    <n v="0"/>
    <n v="0"/>
    <n v="0"/>
    <m/>
    <n v="0"/>
    <n v="0"/>
    <n v="0"/>
    <n v="0"/>
    <n v="1"/>
    <n v="0"/>
  </r>
  <r>
    <x v="13"/>
    <m/>
    <n v="0"/>
    <s v="C"/>
    <s v="205 Полотно дверное 800 тиковое дерево"/>
    <n v="0"/>
    <n v="0"/>
    <n v="0"/>
    <n v="0"/>
    <n v="0"/>
    <n v="0"/>
    <n v="0"/>
    <n v="0"/>
    <n v="0"/>
    <n v="0"/>
    <n v="0"/>
    <n v="0"/>
    <m/>
    <n v="0"/>
    <n v="0"/>
    <n v="0"/>
    <n v="0"/>
    <n v="1"/>
    <n v="0"/>
  </r>
  <r>
    <x v="13"/>
    <m/>
    <n v="0"/>
    <s v="C"/>
    <s v="205 Полотно дверное 900 тиковое дерево"/>
    <n v="0"/>
    <n v="0"/>
    <n v="0"/>
    <n v="0"/>
    <n v="0"/>
    <n v="0"/>
    <n v="0"/>
    <n v="0"/>
    <n v="0"/>
    <n v="0"/>
    <n v="0"/>
    <n v="0"/>
    <m/>
    <n v="0"/>
    <n v="0"/>
    <n v="0"/>
    <n v="0"/>
    <n v="1"/>
    <n v="0"/>
  </r>
  <r>
    <x v="13"/>
    <m/>
    <n v="0"/>
    <s v="C"/>
    <s v="206 Полотно дверное 600 тиковое дерево"/>
    <n v="0"/>
    <n v="0"/>
    <n v="0"/>
    <n v="0"/>
    <n v="0"/>
    <n v="0"/>
    <n v="0"/>
    <n v="0"/>
    <n v="0"/>
    <n v="0"/>
    <n v="0"/>
    <n v="0"/>
    <m/>
    <n v="0"/>
    <n v="0"/>
    <n v="0"/>
    <n v="0"/>
    <n v="1"/>
    <n v="0"/>
  </r>
  <r>
    <x v="13"/>
    <m/>
    <n v="0"/>
    <s v="C"/>
    <s v="206 Полотно дверное 700 тиковое дерево"/>
    <n v="0"/>
    <n v="0"/>
    <n v="0"/>
    <n v="0"/>
    <n v="0"/>
    <n v="0"/>
    <n v="0"/>
    <n v="0"/>
    <n v="0"/>
    <n v="0"/>
    <n v="0"/>
    <n v="0"/>
    <m/>
    <n v="0"/>
    <n v="0"/>
    <n v="0"/>
    <n v="0"/>
    <n v="1"/>
    <n v="0"/>
  </r>
  <r>
    <x v="13"/>
    <m/>
    <n v="0"/>
    <s v="C"/>
    <s v="206 Полотно дверное 800 тиковое дерево"/>
    <n v="0"/>
    <n v="0"/>
    <n v="0"/>
    <n v="0"/>
    <n v="0"/>
    <n v="0"/>
    <n v="0"/>
    <n v="0"/>
    <n v="0"/>
    <n v="0"/>
    <n v="0"/>
    <n v="0"/>
    <m/>
    <n v="0"/>
    <n v="0"/>
    <n v="0"/>
    <n v="0"/>
    <n v="1"/>
    <n v="0"/>
  </r>
  <r>
    <x v="13"/>
    <m/>
    <n v="0"/>
    <s v="C"/>
    <s v="206 Полотно дверное 900 тиковое дерево"/>
    <n v="0"/>
    <n v="0"/>
    <n v="0"/>
    <n v="0"/>
    <n v="0"/>
    <n v="0"/>
    <n v="0"/>
    <n v="0"/>
    <n v="0"/>
    <n v="0"/>
    <n v="0"/>
    <n v="0"/>
    <m/>
    <n v="0"/>
    <n v="0"/>
    <n v="0"/>
    <n v="0"/>
    <n v="1"/>
    <n v="0"/>
  </r>
  <r>
    <x v="13"/>
    <m/>
    <n v="0"/>
    <s v="C"/>
    <s v="207 Полотно дверное 600 тиковое дерево"/>
    <n v="0"/>
    <n v="0"/>
    <n v="0"/>
    <n v="0"/>
    <n v="0"/>
    <n v="0"/>
    <n v="0"/>
    <n v="0"/>
    <n v="0"/>
    <n v="0"/>
    <n v="0"/>
    <n v="0"/>
    <m/>
    <n v="0"/>
    <n v="0"/>
    <n v="0"/>
    <n v="0"/>
    <n v="1"/>
    <n v="0"/>
  </r>
  <r>
    <x v="13"/>
    <m/>
    <n v="0"/>
    <s v="C"/>
    <s v="207 Полотно дверное 700 тиковое дерево"/>
    <n v="0"/>
    <n v="0"/>
    <n v="0"/>
    <n v="0"/>
    <n v="0"/>
    <n v="0"/>
    <n v="0"/>
    <n v="0"/>
    <n v="0"/>
    <n v="0"/>
    <n v="0"/>
    <n v="0"/>
    <m/>
    <n v="0"/>
    <n v="0"/>
    <n v="0"/>
    <n v="0"/>
    <n v="1"/>
    <n v="0"/>
  </r>
  <r>
    <x v="13"/>
    <m/>
    <n v="0"/>
    <s v="C"/>
    <s v="207 Полотно дверное 800 тиковое дерево"/>
    <n v="0"/>
    <n v="0"/>
    <n v="0"/>
    <n v="0"/>
    <n v="0"/>
    <n v="0"/>
    <n v="0"/>
    <n v="0"/>
    <n v="0"/>
    <n v="0"/>
    <n v="0"/>
    <n v="0"/>
    <m/>
    <n v="0"/>
    <n v="0"/>
    <n v="0"/>
    <n v="0"/>
    <n v="1"/>
    <n v="0"/>
  </r>
  <r>
    <x v="13"/>
    <m/>
    <n v="0"/>
    <s v="C"/>
    <s v="207 Полотно дверное 900 тиковое дерево"/>
    <n v="0"/>
    <n v="0"/>
    <n v="0"/>
    <n v="0"/>
    <n v="0"/>
    <n v="0"/>
    <n v="0"/>
    <n v="0"/>
    <n v="0"/>
    <n v="0"/>
    <n v="0"/>
    <n v="0"/>
    <m/>
    <n v="0"/>
    <n v="0"/>
    <n v="0"/>
    <n v="0"/>
    <n v="1"/>
    <n v="0"/>
  </r>
  <r>
    <x v="13"/>
    <m/>
    <n v="0"/>
    <s v="C"/>
    <s v="208 Полотно дверное 600 тиковое дерево"/>
    <n v="0"/>
    <n v="0"/>
    <n v="0"/>
    <n v="0"/>
    <n v="0"/>
    <n v="0"/>
    <n v="0"/>
    <n v="0"/>
    <n v="0"/>
    <n v="0"/>
    <n v="0"/>
    <n v="0"/>
    <m/>
    <n v="0"/>
    <n v="0"/>
    <n v="0"/>
    <n v="0"/>
    <n v="1"/>
    <n v="0"/>
  </r>
  <r>
    <x v="13"/>
    <m/>
    <n v="0"/>
    <s v="C"/>
    <s v="208 Полотно дверное 700 тиковое дерево"/>
    <n v="0"/>
    <n v="0"/>
    <n v="1"/>
    <n v="0"/>
    <n v="0"/>
    <n v="0"/>
    <n v="0"/>
    <n v="0"/>
    <n v="0"/>
    <n v="0"/>
    <n v="0"/>
    <n v="0"/>
    <m/>
    <n v="0"/>
    <n v="0"/>
    <n v="0"/>
    <n v="0"/>
    <n v="1"/>
    <n v="0"/>
  </r>
  <r>
    <x v="13"/>
    <m/>
    <n v="0"/>
    <s v="C"/>
    <s v="208 Полотно дверное 800 тиковое дерево"/>
    <n v="0"/>
    <n v="0"/>
    <n v="0"/>
    <n v="0"/>
    <n v="0"/>
    <n v="0"/>
    <n v="0"/>
    <n v="0"/>
    <n v="0"/>
    <n v="0"/>
    <n v="0"/>
    <n v="0"/>
    <m/>
    <n v="0"/>
    <n v="0"/>
    <n v="0"/>
    <n v="0"/>
    <n v="1"/>
    <n v="0"/>
  </r>
  <r>
    <x v="13"/>
    <m/>
    <n v="0"/>
    <s v="C"/>
    <s v="208 Полотно дверное 900 тиковое дерево"/>
    <n v="0"/>
    <n v="0"/>
    <n v="0"/>
    <n v="0"/>
    <n v="0"/>
    <n v="0"/>
    <n v="0"/>
    <n v="0"/>
    <n v="0"/>
    <n v="0"/>
    <n v="0"/>
    <n v="0"/>
    <m/>
    <n v="0"/>
    <n v="0"/>
    <n v="0"/>
    <n v="0"/>
    <n v="1"/>
    <n v="0"/>
  </r>
  <r>
    <x v="13"/>
    <m/>
    <n v="0"/>
    <s v="C"/>
    <s v="215 Полотно дверное 600 тиковое дерево"/>
    <n v="0"/>
    <n v="0"/>
    <n v="0"/>
    <n v="0"/>
    <n v="0"/>
    <n v="0"/>
    <n v="0"/>
    <n v="0"/>
    <n v="0"/>
    <n v="0"/>
    <n v="0"/>
    <n v="0"/>
    <m/>
    <n v="0"/>
    <n v="0"/>
    <n v="0"/>
    <n v="0"/>
    <n v="1"/>
    <n v="0"/>
  </r>
  <r>
    <x v="13"/>
    <m/>
    <n v="0"/>
    <s v="C"/>
    <s v="215 Полотно дверное 700 тиковое дерево"/>
    <n v="0"/>
    <n v="0"/>
    <n v="0"/>
    <n v="0"/>
    <n v="0"/>
    <n v="0"/>
    <n v="0"/>
    <n v="0"/>
    <n v="0"/>
    <n v="0"/>
    <n v="0"/>
    <n v="0"/>
    <m/>
    <n v="0"/>
    <n v="0"/>
    <n v="0"/>
    <n v="0"/>
    <n v="1"/>
    <n v="0"/>
  </r>
  <r>
    <x v="13"/>
    <m/>
    <n v="0"/>
    <s v="C"/>
    <s v="215 Полотно дверное 800 тиковое дерево"/>
    <n v="0"/>
    <n v="0"/>
    <n v="0"/>
    <n v="0"/>
    <n v="0"/>
    <n v="0"/>
    <n v="0"/>
    <n v="0"/>
    <n v="0"/>
    <n v="0"/>
    <n v="0"/>
    <n v="0"/>
    <m/>
    <n v="0"/>
    <n v="0"/>
    <n v="0"/>
    <n v="0"/>
    <n v="1"/>
    <n v="0"/>
  </r>
  <r>
    <x v="13"/>
    <m/>
    <n v="0"/>
    <s v="C"/>
    <s v="215 Полотно дверное 900 тиковое дерево"/>
    <n v="0"/>
    <n v="0"/>
    <n v="0"/>
    <n v="0"/>
    <n v="0"/>
    <n v="0"/>
    <n v="0"/>
    <n v="0"/>
    <n v="0"/>
    <n v="0"/>
    <n v="0"/>
    <n v="0"/>
    <m/>
    <n v="0"/>
    <n v="0"/>
    <n v="0"/>
    <n v="0"/>
    <n v="1"/>
    <n v="0"/>
  </r>
  <r>
    <x v="13"/>
    <m/>
    <n v="0"/>
    <s v="C"/>
    <s v="216 Полотно дверное 600 тиковое дерево"/>
    <n v="0"/>
    <n v="0"/>
    <n v="0"/>
    <n v="0"/>
    <n v="0"/>
    <n v="0"/>
    <n v="0"/>
    <n v="0"/>
    <n v="0"/>
    <n v="0"/>
    <n v="0"/>
    <n v="0"/>
    <m/>
    <n v="0"/>
    <n v="0"/>
    <n v="0"/>
    <n v="0"/>
    <n v="1"/>
    <n v="0"/>
  </r>
  <r>
    <x v="13"/>
    <m/>
    <n v="0"/>
    <s v="C"/>
    <s v="216 Полотно дверное 700 тиковое дерево"/>
    <n v="0"/>
    <n v="0"/>
    <n v="2"/>
    <n v="0"/>
    <n v="0"/>
    <n v="0"/>
    <n v="0"/>
    <n v="0"/>
    <n v="0"/>
    <n v="0"/>
    <n v="0"/>
    <n v="0"/>
    <m/>
    <n v="0"/>
    <n v="0"/>
    <n v="0"/>
    <n v="0"/>
    <n v="1"/>
    <n v="0"/>
  </r>
  <r>
    <x v="13"/>
    <m/>
    <n v="0"/>
    <s v="C"/>
    <s v="216 Полотно дверное 800 тиковое дерево"/>
    <n v="0"/>
    <n v="0"/>
    <n v="0"/>
    <n v="0"/>
    <n v="0"/>
    <n v="0"/>
    <n v="0"/>
    <n v="0"/>
    <n v="0"/>
    <n v="0"/>
    <n v="0"/>
    <n v="0"/>
    <m/>
    <n v="0"/>
    <n v="0"/>
    <n v="0"/>
    <n v="0"/>
    <n v="1"/>
    <n v="0"/>
  </r>
  <r>
    <x v="13"/>
    <m/>
    <n v="0"/>
    <s v="C"/>
    <s v="216 Полотно дверное 900 тиковое дерево"/>
    <n v="0"/>
    <n v="0"/>
    <n v="0"/>
    <n v="0"/>
    <n v="0"/>
    <n v="0"/>
    <n v="0"/>
    <n v="0"/>
    <n v="0"/>
    <n v="0"/>
    <n v="0"/>
    <n v="0"/>
    <m/>
    <n v="0"/>
    <n v="0"/>
    <n v="0"/>
    <n v="0"/>
    <n v="1"/>
    <n v="0"/>
  </r>
  <r>
    <x v="0"/>
    <m/>
    <m/>
    <m/>
    <s v="Деталь короба ЭКОШПОН 34*75*2050 тиковое дерево"/>
    <n v="10"/>
    <n v="1.5"/>
    <n v="0"/>
    <n v="0"/>
    <n v="0"/>
    <n v="13.5"/>
    <n v="0"/>
    <n v="0"/>
    <n v="2.5"/>
    <n v="0"/>
    <n v="16"/>
    <n v="2.7"/>
    <m/>
    <n v="2.5"/>
    <n v="1"/>
    <m/>
    <n v="0"/>
    <n v="3.2"/>
    <n v="0"/>
  </r>
  <r>
    <x v="0"/>
    <m/>
    <m/>
    <m/>
    <s v="Доборный элемент ЭКОШПОН 10*100*2070 тиковое дерев"/>
    <n v="0"/>
    <n v="0"/>
    <n v="0"/>
    <n v="0"/>
    <n v="0"/>
    <n v="15"/>
    <n v="0"/>
    <n v="0"/>
    <n v="0"/>
    <n v="0"/>
    <n v="15"/>
    <n v="2.5"/>
    <m/>
    <n v="0"/>
    <n v="0"/>
    <m/>
    <n v="0"/>
    <n v="3"/>
    <n v="10"/>
  </r>
  <r>
    <x v="0"/>
    <m/>
    <m/>
    <m/>
    <s v="Доборный элемент ЭКОШПОН 10*150*2070 тиковое дерев"/>
    <n v="0"/>
    <n v="0"/>
    <n v="0"/>
    <n v="0"/>
    <n v="0"/>
    <n v="10"/>
    <n v="0"/>
    <n v="0"/>
    <n v="0"/>
    <n v="0"/>
    <n v="10"/>
    <n v="1.7"/>
    <m/>
    <n v="0"/>
    <n v="0"/>
    <m/>
    <n v="0"/>
    <n v="2"/>
    <n v="10"/>
  </r>
  <r>
    <x v="0"/>
    <m/>
    <m/>
    <m/>
    <s v="Наличник угловой ЭКОШПОН 8*70*2150  тиковое дерево"/>
    <n v="15"/>
    <n v="2.5"/>
    <n v="0"/>
    <n v="0"/>
    <n v="0"/>
    <n v="30"/>
    <n v="0"/>
    <n v="0"/>
    <n v="2.5"/>
    <n v="0"/>
    <n v="32.5"/>
    <n v="5.4"/>
    <m/>
    <n v="2.5"/>
    <n v="1"/>
    <m/>
    <n v="0"/>
    <n v="6.5"/>
    <n v="0"/>
  </r>
  <r>
    <x v="0"/>
    <m/>
    <m/>
    <m/>
    <s v="Нащельник ЭКОШПОН тиковое дерево"/>
    <n v="0"/>
    <n v="0"/>
    <n v="0"/>
    <n v="0"/>
    <n v="0"/>
    <n v="0"/>
    <n v="0"/>
    <n v="0"/>
    <n v="0"/>
    <n v="0"/>
    <n v="0"/>
    <n v="0"/>
    <m/>
    <n v="0"/>
    <n v="0"/>
    <m/>
    <n v="0"/>
    <n v="0"/>
    <n v="0"/>
  </r>
  <r>
    <x v="0"/>
    <m/>
    <m/>
    <m/>
    <s v="Ясень грей ЭКОШПОН"/>
    <m/>
    <s v=""/>
    <m/>
    <m/>
    <m/>
    <m/>
    <m/>
    <m/>
    <m/>
    <m/>
    <m/>
    <m/>
    <m/>
    <m/>
    <m/>
    <m/>
    <m/>
    <m/>
    <m/>
  </r>
  <r>
    <x v="14"/>
    <m/>
    <e v="#DIV/0!"/>
    <s v="C"/>
    <s v="201 Полотно дверное 600 ясень грей"/>
    <n v="0"/>
    <n v="0"/>
    <n v="0"/>
    <n v="0"/>
    <n v="0"/>
    <n v="0"/>
    <n v="0"/>
    <n v="0"/>
    <n v="0"/>
    <n v="0"/>
    <n v="0"/>
    <n v="0"/>
    <m/>
    <n v="0"/>
    <n v="0"/>
    <n v="0"/>
    <n v="0"/>
    <n v="1"/>
    <n v="0"/>
  </r>
  <r>
    <x v="14"/>
    <m/>
    <e v="#DIV/0!"/>
    <s v="C"/>
    <s v="201 Полотно дверное 700 ясень грей"/>
    <n v="0"/>
    <n v="0"/>
    <n v="0"/>
    <n v="0"/>
    <n v="0"/>
    <n v="0"/>
    <n v="0"/>
    <n v="0"/>
    <n v="0"/>
    <n v="0"/>
    <n v="0"/>
    <n v="0"/>
    <m/>
    <n v="0"/>
    <n v="0"/>
    <n v="0"/>
    <n v="0"/>
    <n v="1"/>
    <n v="0"/>
  </r>
  <r>
    <x v="14"/>
    <m/>
    <e v="#DIV/0!"/>
    <s v="C"/>
    <s v="201 Полотно дверное 800 ясень грей"/>
    <n v="0"/>
    <n v="0"/>
    <n v="0"/>
    <n v="0"/>
    <n v="0"/>
    <n v="0"/>
    <n v="0"/>
    <n v="0"/>
    <n v="0"/>
    <n v="0"/>
    <n v="0"/>
    <n v="0"/>
    <m/>
    <n v="0"/>
    <n v="0"/>
    <n v="0"/>
    <n v="0"/>
    <n v="1"/>
    <n v="0"/>
  </r>
  <r>
    <x v="14"/>
    <m/>
    <e v="#DIV/0!"/>
    <s v="C"/>
    <s v="201 Полотно дверное 900 ясень грей"/>
    <n v="0"/>
    <n v="0"/>
    <n v="0"/>
    <n v="0"/>
    <n v="0"/>
    <n v="0"/>
    <n v="0"/>
    <n v="0"/>
    <n v="0"/>
    <n v="0"/>
    <n v="0"/>
    <n v="0"/>
    <m/>
    <n v="0"/>
    <n v="0"/>
    <n v="0"/>
    <n v="0"/>
    <n v="1"/>
    <n v="0"/>
  </r>
  <r>
    <x v="14"/>
    <m/>
    <e v="#DIV/0!"/>
    <s v="C"/>
    <s v="202 Полотно дверное 600 ясень грей"/>
    <n v="0"/>
    <n v="0"/>
    <n v="0"/>
    <n v="0"/>
    <n v="0"/>
    <n v="0"/>
    <n v="0"/>
    <n v="0"/>
    <n v="0"/>
    <n v="0"/>
    <n v="0"/>
    <n v="0"/>
    <m/>
    <n v="0"/>
    <n v="0"/>
    <n v="0"/>
    <n v="0"/>
    <n v="1"/>
    <n v="0"/>
  </r>
  <r>
    <x v="14"/>
    <m/>
    <e v="#DIV/0!"/>
    <s v="A"/>
    <s v="202 Полотно дверное 700 ясень грей"/>
    <n v="0"/>
    <n v="0"/>
    <n v="0"/>
    <n v="0"/>
    <n v="0"/>
    <n v="0"/>
    <n v="0"/>
    <n v="0"/>
    <n v="0"/>
    <n v="2"/>
    <n v="2"/>
    <n v="0.3"/>
    <m/>
    <n v="4"/>
    <n v="1"/>
    <n v="0"/>
    <n v="0"/>
    <n v="1"/>
    <n v="0"/>
  </r>
  <r>
    <x v="14"/>
    <m/>
    <e v="#DIV/0!"/>
    <s v="C"/>
    <s v="202 Полотно дверное 800 ясень грей"/>
    <n v="0"/>
    <n v="0"/>
    <n v="0"/>
    <n v="0"/>
    <n v="0"/>
    <n v="0"/>
    <n v="0"/>
    <n v="0"/>
    <n v="0"/>
    <n v="0"/>
    <n v="0"/>
    <n v="0"/>
    <m/>
    <n v="0"/>
    <n v="0"/>
    <n v="0"/>
    <n v="0"/>
    <n v="1"/>
    <n v="0"/>
  </r>
  <r>
    <x v="14"/>
    <m/>
    <e v="#DIV/0!"/>
    <s v="C"/>
    <s v="202 Полотно дверное 900 ясень грей"/>
    <n v="0"/>
    <n v="0"/>
    <n v="0"/>
    <n v="0"/>
    <n v="0"/>
    <n v="0"/>
    <n v="0"/>
    <n v="0"/>
    <n v="0"/>
    <n v="0"/>
    <n v="0"/>
    <n v="0"/>
    <m/>
    <n v="0"/>
    <n v="0"/>
    <n v="0"/>
    <n v="0"/>
    <n v="1"/>
    <n v="0"/>
  </r>
  <r>
    <x v="14"/>
    <m/>
    <e v="#DIV/0!"/>
    <s v="C"/>
    <s v="203 Полотно дверное 600 ясень грей"/>
    <n v="0"/>
    <n v="0"/>
    <n v="0"/>
    <n v="0"/>
    <n v="0"/>
    <n v="0"/>
    <n v="0"/>
    <n v="0"/>
    <n v="0"/>
    <n v="0"/>
    <n v="0"/>
    <n v="0"/>
    <m/>
    <n v="0"/>
    <n v="0"/>
    <n v="0"/>
    <n v="0"/>
    <n v="1"/>
    <n v="0"/>
  </r>
  <r>
    <x v="14"/>
    <m/>
    <e v="#DIV/0!"/>
    <s v="C"/>
    <s v="203 Полотно дверное 700 ясень грей"/>
    <n v="0"/>
    <n v="0"/>
    <n v="0"/>
    <n v="0"/>
    <n v="0"/>
    <n v="0"/>
    <n v="0"/>
    <n v="0"/>
    <n v="0"/>
    <n v="0"/>
    <n v="0"/>
    <n v="0"/>
    <m/>
    <n v="0"/>
    <n v="0"/>
    <n v="0"/>
    <n v="0"/>
    <n v="1"/>
    <n v="0"/>
  </r>
  <r>
    <x v="14"/>
    <m/>
    <e v="#DIV/0!"/>
    <s v="A"/>
    <s v="203 Полотно дверное 800 ясень грей"/>
    <n v="0"/>
    <n v="0"/>
    <n v="0"/>
    <n v="0"/>
    <n v="0"/>
    <n v="0"/>
    <n v="0"/>
    <n v="0"/>
    <n v="0"/>
    <n v="2"/>
    <n v="2"/>
    <n v="0.3"/>
    <m/>
    <n v="4"/>
    <n v="1"/>
    <n v="0"/>
    <n v="0"/>
    <n v="1"/>
    <n v="0"/>
  </r>
  <r>
    <x v="14"/>
    <m/>
    <e v="#DIV/0!"/>
    <s v="C"/>
    <s v="203 Полотно дверное 900 ясень грей"/>
    <n v="0"/>
    <n v="0"/>
    <n v="0"/>
    <n v="0"/>
    <n v="0"/>
    <n v="0"/>
    <n v="0"/>
    <n v="0"/>
    <n v="0"/>
    <n v="0"/>
    <n v="0"/>
    <n v="0"/>
    <m/>
    <n v="0"/>
    <n v="0"/>
    <n v="0"/>
    <n v="0"/>
    <n v="1"/>
    <n v="0"/>
  </r>
  <r>
    <x v="14"/>
    <m/>
    <e v="#DIV/0!"/>
    <s v="C"/>
    <s v="204 Полотно дверное 600 ясень грей"/>
    <n v="0"/>
    <n v="0"/>
    <n v="0"/>
    <n v="0"/>
    <n v="0"/>
    <n v="0"/>
    <n v="0"/>
    <n v="0"/>
    <n v="0"/>
    <n v="0"/>
    <n v="0"/>
    <n v="0"/>
    <m/>
    <n v="0"/>
    <n v="0"/>
    <n v="0"/>
    <n v="0"/>
    <n v="1"/>
    <n v="0"/>
  </r>
  <r>
    <x v="14"/>
    <m/>
    <e v="#DIV/0!"/>
    <s v="C"/>
    <s v="204 Полотно дверное 700 ясень грей"/>
    <n v="0"/>
    <n v="1"/>
    <n v="0"/>
    <n v="0"/>
    <n v="0"/>
    <n v="0"/>
    <n v="0"/>
    <n v="0"/>
    <n v="0"/>
    <n v="0"/>
    <n v="0"/>
    <n v="0"/>
    <m/>
    <n v="0"/>
    <n v="0"/>
    <n v="0"/>
    <n v="0"/>
    <n v="1"/>
    <n v="0"/>
  </r>
  <r>
    <x v="14"/>
    <m/>
    <e v="#DIV/0!"/>
    <s v="C"/>
    <s v="204 Полотно дверное 800 ясень грей"/>
    <n v="0"/>
    <n v="0"/>
    <n v="0"/>
    <n v="0"/>
    <n v="0"/>
    <n v="0"/>
    <n v="0"/>
    <n v="0"/>
    <n v="0"/>
    <n v="0"/>
    <n v="0"/>
    <n v="0"/>
    <m/>
    <n v="0"/>
    <n v="0"/>
    <n v="0"/>
    <n v="0"/>
    <n v="1"/>
    <n v="0"/>
  </r>
  <r>
    <x v="14"/>
    <m/>
    <e v="#DIV/0!"/>
    <s v="C"/>
    <s v="204 Полотно дверное 900 ясень грей"/>
    <n v="0"/>
    <n v="0"/>
    <n v="0"/>
    <n v="0"/>
    <n v="0"/>
    <n v="0"/>
    <n v="0"/>
    <n v="0"/>
    <n v="0"/>
    <n v="0"/>
    <n v="0"/>
    <n v="0"/>
    <m/>
    <n v="0"/>
    <n v="0"/>
    <n v="0"/>
    <n v="0"/>
    <n v="1"/>
    <n v="0"/>
  </r>
  <r>
    <x v="14"/>
    <m/>
    <e v="#DIV/0!"/>
    <s v="C"/>
    <s v="205 Полотно дверное 600 ясень грей"/>
    <n v="0"/>
    <n v="0"/>
    <n v="0"/>
    <n v="0"/>
    <n v="0"/>
    <n v="0"/>
    <n v="0"/>
    <n v="0"/>
    <n v="0"/>
    <n v="0"/>
    <n v="0"/>
    <n v="0"/>
    <m/>
    <n v="0"/>
    <n v="0"/>
    <n v="0"/>
    <n v="0"/>
    <n v="1"/>
    <n v="0"/>
  </r>
  <r>
    <x v="14"/>
    <m/>
    <e v="#DIV/0!"/>
    <s v="C"/>
    <s v="205 Полотно дверное 700 ясень грей"/>
    <n v="0"/>
    <n v="1"/>
    <n v="0"/>
    <n v="0"/>
    <n v="0"/>
    <n v="0"/>
    <n v="0"/>
    <n v="0"/>
    <n v="0"/>
    <n v="0"/>
    <n v="0"/>
    <n v="0"/>
    <m/>
    <n v="0"/>
    <n v="0"/>
    <n v="0"/>
    <n v="0"/>
    <n v="1"/>
    <n v="0"/>
  </r>
  <r>
    <x v="14"/>
    <m/>
    <e v="#DIV/0!"/>
    <s v="C"/>
    <s v="205 Полотно дверное 800 ясень грей"/>
    <n v="0"/>
    <n v="0"/>
    <n v="0"/>
    <n v="0"/>
    <n v="0"/>
    <n v="0"/>
    <n v="0"/>
    <n v="0"/>
    <n v="0"/>
    <n v="0"/>
    <n v="0"/>
    <n v="0"/>
    <m/>
    <n v="0"/>
    <n v="0"/>
    <n v="0"/>
    <n v="0"/>
    <n v="1"/>
    <n v="0"/>
  </r>
  <r>
    <x v="14"/>
    <m/>
    <e v="#DIV/0!"/>
    <s v="C"/>
    <s v="205 Полотно дверное 900 ясень грей"/>
    <n v="0"/>
    <n v="0"/>
    <n v="0"/>
    <n v="0"/>
    <n v="0"/>
    <n v="0"/>
    <n v="0"/>
    <n v="0"/>
    <n v="0"/>
    <n v="0"/>
    <n v="0"/>
    <n v="0"/>
    <m/>
    <n v="0"/>
    <n v="0"/>
    <n v="0"/>
    <n v="0"/>
    <n v="1"/>
    <n v="0"/>
  </r>
  <r>
    <x v="14"/>
    <m/>
    <e v="#DIV/0!"/>
    <s v="C"/>
    <s v="206 Полотно дверное 600 ясень грей"/>
    <n v="0"/>
    <n v="0"/>
    <n v="0"/>
    <n v="0"/>
    <n v="0"/>
    <n v="0"/>
    <n v="0"/>
    <n v="0"/>
    <n v="0"/>
    <n v="0"/>
    <n v="0"/>
    <n v="0"/>
    <m/>
    <n v="0"/>
    <n v="0"/>
    <n v="0"/>
    <n v="0"/>
    <n v="1"/>
    <n v="0"/>
  </r>
  <r>
    <x v="14"/>
    <m/>
    <e v="#DIV/0!"/>
    <s v="C"/>
    <s v="206 Полотно дверное 700 ясень грей"/>
    <n v="0"/>
    <n v="0"/>
    <n v="0"/>
    <n v="0"/>
    <n v="0"/>
    <n v="0"/>
    <n v="0"/>
    <n v="0"/>
    <n v="1"/>
    <n v="0"/>
    <n v="1"/>
    <n v="0.2"/>
    <m/>
    <n v="1"/>
    <n v="1"/>
    <n v="0"/>
    <n v="0"/>
    <n v="1"/>
    <n v="0"/>
  </r>
  <r>
    <x v="14"/>
    <m/>
    <e v="#DIV/0!"/>
    <s v="C"/>
    <s v="206 Полотно дверное 800 ясень грей"/>
    <n v="0"/>
    <n v="0"/>
    <n v="0"/>
    <n v="0"/>
    <n v="0"/>
    <n v="0"/>
    <n v="0"/>
    <n v="0"/>
    <n v="0"/>
    <n v="0"/>
    <n v="0"/>
    <n v="0"/>
    <m/>
    <n v="0"/>
    <n v="0"/>
    <n v="0"/>
    <n v="0"/>
    <n v="1"/>
    <n v="0"/>
  </r>
  <r>
    <x v="14"/>
    <m/>
    <e v="#DIV/0!"/>
    <s v="C"/>
    <s v="206 Полотно дверное 900 ясень грей"/>
    <n v="0"/>
    <n v="0"/>
    <n v="0"/>
    <n v="0"/>
    <n v="0"/>
    <n v="0"/>
    <n v="0"/>
    <n v="0"/>
    <n v="0"/>
    <n v="0"/>
    <n v="0"/>
    <n v="0"/>
    <m/>
    <n v="0"/>
    <n v="0"/>
    <n v="0"/>
    <n v="0"/>
    <n v="1"/>
    <n v="0"/>
  </r>
  <r>
    <x v="14"/>
    <m/>
    <e v="#DIV/0!"/>
    <s v="C"/>
    <s v="207 Полотно дверное 600 ясень грей"/>
    <n v="0"/>
    <n v="0"/>
    <n v="0"/>
    <n v="0"/>
    <n v="0"/>
    <n v="0"/>
    <n v="0"/>
    <n v="0"/>
    <n v="0"/>
    <n v="0"/>
    <n v="0"/>
    <n v="0"/>
    <m/>
    <n v="0"/>
    <n v="0"/>
    <n v="0"/>
    <n v="0"/>
    <n v="1"/>
    <n v="0"/>
  </r>
  <r>
    <x v="14"/>
    <m/>
    <e v="#DIV/0!"/>
    <s v="C"/>
    <s v="207 Полотно дверное 700 ясень грей"/>
    <n v="0"/>
    <n v="0"/>
    <n v="0"/>
    <n v="0"/>
    <n v="0"/>
    <n v="0"/>
    <n v="0"/>
    <n v="0"/>
    <n v="0"/>
    <n v="0"/>
    <n v="0"/>
    <n v="0"/>
    <m/>
    <n v="0"/>
    <n v="0"/>
    <n v="0"/>
    <n v="0"/>
    <n v="1"/>
    <n v="0"/>
  </r>
  <r>
    <x v="14"/>
    <m/>
    <e v="#DIV/0!"/>
    <s v="C"/>
    <s v="207 Полотно дверное 800 ясень грей"/>
    <n v="0"/>
    <n v="0"/>
    <n v="0"/>
    <n v="0"/>
    <n v="0"/>
    <n v="0"/>
    <n v="0"/>
    <n v="0"/>
    <n v="0"/>
    <n v="0"/>
    <n v="0"/>
    <n v="0"/>
    <m/>
    <n v="0"/>
    <n v="0"/>
    <n v="0"/>
    <n v="0"/>
    <n v="1"/>
    <n v="0"/>
  </r>
  <r>
    <x v="14"/>
    <m/>
    <e v="#DIV/0!"/>
    <s v="C"/>
    <s v="207 Полотно дверное 900 ясень грей"/>
    <n v="0"/>
    <n v="0"/>
    <n v="0"/>
    <n v="0"/>
    <n v="0"/>
    <n v="0"/>
    <n v="0"/>
    <n v="0"/>
    <n v="0"/>
    <n v="0"/>
    <n v="0"/>
    <n v="0"/>
    <m/>
    <n v="0"/>
    <n v="0"/>
    <n v="0"/>
    <n v="0"/>
    <n v="1"/>
    <n v="0"/>
  </r>
  <r>
    <x v="14"/>
    <m/>
    <e v="#DIV/0!"/>
    <s v="C"/>
    <s v="208 Полотно дверное 600 ясень грей"/>
    <n v="0"/>
    <n v="0"/>
    <n v="0"/>
    <n v="0"/>
    <n v="0"/>
    <n v="0"/>
    <n v="0"/>
    <n v="0"/>
    <n v="0"/>
    <n v="0"/>
    <n v="0"/>
    <n v="0"/>
    <m/>
    <n v="0"/>
    <n v="0"/>
    <n v="0"/>
    <n v="0"/>
    <n v="1"/>
    <n v="0"/>
  </r>
  <r>
    <x v="14"/>
    <m/>
    <e v="#DIV/0!"/>
    <s v="C"/>
    <s v="208 Полотно дверное 700 ясень грей"/>
    <n v="0"/>
    <n v="0"/>
    <n v="0"/>
    <n v="0"/>
    <n v="0"/>
    <n v="0"/>
    <n v="0"/>
    <n v="0"/>
    <n v="1"/>
    <n v="0"/>
    <n v="1"/>
    <n v="0.2"/>
    <m/>
    <n v="1"/>
    <n v="1"/>
    <n v="0"/>
    <n v="0"/>
    <n v="1"/>
    <n v="0"/>
  </r>
  <r>
    <x v="14"/>
    <m/>
    <e v="#DIV/0!"/>
    <s v="C"/>
    <s v="208 Полотно дверное 800 ясень грей"/>
    <n v="0"/>
    <n v="0"/>
    <n v="0"/>
    <n v="0"/>
    <n v="0"/>
    <n v="0"/>
    <n v="0"/>
    <n v="0"/>
    <n v="0"/>
    <n v="0"/>
    <n v="0"/>
    <n v="0"/>
    <m/>
    <n v="0"/>
    <n v="0"/>
    <n v="0"/>
    <n v="0"/>
    <n v="1"/>
    <n v="0"/>
  </r>
  <r>
    <x v="14"/>
    <m/>
    <e v="#DIV/0!"/>
    <s v="C"/>
    <s v="208 Полотно дверное 900 ясень грей"/>
    <n v="0"/>
    <n v="0"/>
    <n v="0"/>
    <n v="0"/>
    <n v="0"/>
    <n v="0"/>
    <n v="0"/>
    <n v="0"/>
    <n v="0"/>
    <n v="0"/>
    <n v="0"/>
    <n v="0"/>
    <m/>
    <n v="0"/>
    <n v="0"/>
    <n v="0"/>
    <n v="0"/>
    <n v="1"/>
    <n v="0"/>
  </r>
  <r>
    <x v="14"/>
    <m/>
    <e v="#DIV/0!"/>
    <s v="C"/>
    <s v="215 Полотно дверное 600 ясень грей"/>
    <n v="0"/>
    <n v="0"/>
    <n v="0"/>
    <n v="0"/>
    <n v="0"/>
    <n v="0"/>
    <n v="0"/>
    <n v="0"/>
    <n v="0"/>
    <n v="0"/>
    <n v="0"/>
    <n v="0"/>
    <m/>
    <n v="0"/>
    <n v="0"/>
    <n v="0"/>
    <n v="0"/>
    <n v="1"/>
    <n v="0"/>
  </r>
  <r>
    <x v="14"/>
    <m/>
    <e v="#DIV/0!"/>
    <s v="C"/>
    <s v="215 Полотно дверное 700 ясень грей"/>
    <n v="0"/>
    <n v="0"/>
    <n v="1"/>
    <n v="0"/>
    <n v="0"/>
    <n v="0"/>
    <n v="0"/>
    <n v="0"/>
    <n v="0"/>
    <n v="0"/>
    <n v="0"/>
    <n v="0"/>
    <m/>
    <n v="0"/>
    <n v="0"/>
    <n v="0"/>
    <n v="0"/>
    <n v="1"/>
    <n v="0"/>
  </r>
  <r>
    <x v="14"/>
    <m/>
    <e v="#DIV/0!"/>
    <s v="C"/>
    <s v="215 Полотно дверное 800 ясень грей"/>
    <n v="0"/>
    <n v="0"/>
    <n v="0"/>
    <n v="0"/>
    <n v="0"/>
    <n v="0"/>
    <n v="0"/>
    <n v="0"/>
    <n v="0"/>
    <n v="0"/>
    <n v="0"/>
    <n v="0"/>
    <m/>
    <n v="0"/>
    <n v="0"/>
    <n v="0"/>
    <n v="0"/>
    <n v="1"/>
    <n v="0"/>
  </r>
  <r>
    <x v="14"/>
    <m/>
    <e v="#DIV/0!"/>
    <s v="C"/>
    <s v="215 Полотно дверное 900 ясень грей"/>
    <n v="0"/>
    <n v="0"/>
    <n v="0"/>
    <n v="0"/>
    <n v="0"/>
    <n v="0"/>
    <n v="0"/>
    <n v="0"/>
    <n v="0"/>
    <n v="0"/>
    <n v="0"/>
    <n v="0"/>
    <m/>
    <n v="0"/>
    <n v="0"/>
    <n v="0"/>
    <n v="0"/>
    <n v="1"/>
    <n v="0"/>
  </r>
  <r>
    <x v="14"/>
    <m/>
    <e v="#DIV/0!"/>
    <s v="C"/>
    <s v="216 Полотно дверное 600 ясень грей"/>
    <n v="0"/>
    <n v="0"/>
    <n v="0"/>
    <n v="0"/>
    <n v="0"/>
    <n v="0"/>
    <n v="0"/>
    <n v="0"/>
    <n v="0"/>
    <n v="0"/>
    <n v="0"/>
    <n v="0"/>
    <m/>
    <n v="0"/>
    <n v="0"/>
    <n v="0"/>
    <n v="0"/>
    <n v="1"/>
    <n v="0"/>
  </r>
  <r>
    <x v="14"/>
    <m/>
    <e v="#DIV/0!"/>
    <s v="C"/>
    <s v="216 Полотно дверное 700 ясень грей"/>
    <n v="0"/>
    <n v="0"/>
    <n v="0"/>
    <n v="0"/>
    <n v="0"/>
    <n v="0"/>
    <n v="0"/>
    <n v="0"/>
    <n v="0"/>
    <n v="0"/>
    <n v="0"/>
    <n v="0"/>
    <m/>
    <n v="0"/>
    <n v="0"/>
    <n v="0"/>
    <n v="0"/>
    <n v="1"/>
    <n v="0"/>
  </r>
  <r>
    <x v="14"/>
    <m/>
    <e v="#DIV/0!"/>
    <s v="C"/>
    <s v="216 Полотно дверное 800 ясень грей"/>
    <n v="0"/>
    <n v="0"/>
    <n v="2"/>
    <n v="0"/>
    <n v="0"/>
    <n v="0"/>
    <n v="0"/>
    <n v="0"/>
    <n v="0"/>
    <n v="0"/>
    <n v="0"/>
    <n v="0"/>
    <m/>
    <n v="0"/>
    <n v="0"/>
    <n v="0"/>
    <n v="0"/>
    <n v="1"/>
    <n v="0"/>
  </r>
  <r>
    <x v="14"/>
    <m/>
    <e v="#DIV/0!"/>
    <s v="C"/>
    <s v="216 Полотно дверное 900 ясень грей"/>
    <n v="0"/>
    <n v="0"/>
    <n v="0"/>
    <n v="0"/>
    <n v="0"/>
    <n v="0"/>
    <n v="0"/>
    <n v="0"/>
    <n v="0"/>
    <n v="0"/>
    <n v="0"/>
    <n v="0"/>
    <m/>
    <n v="0"/>
    <n v="0"/>
    <n v="0"/>
    <n v="0"/>
    <n v="1"/>
    <n v="0"/>
  </r>
  <r>
    <x v="0"/>
    <m/>
    <m/>
    <m/>
    <s v="Деталь короба ЭКОШПОН 34*75*2050 ясень грей"/>
    <n v="2"/>
    <n v="10.5"/>
    <n v="0"/>
    <n v="0"/>
    <n v="0"/>
    <n v="0"/>
    <n v="0"/>
    <n v="0"/>
    <n v="2.5"/>
    <n v="11"/>
    <n v="13.5"/>
    <n v="2.2999999999999998"/>
    <m/>
    <n v="24.5"/>
    <n v="1"/>
    <m/>
    <n v="0"/>
    <e v="#DIV/0!"/>
    <e v="#DIV/0!"/>
  </r>
  <r>
    <x v="0"/>
    <m/>
    <m/>
    <m/>
    <s v="Доборный элемент ЭКОШПОН 10*100*2070 ясень грей"/>
    <n v="0"/>
    <n v="0.5"/>
    <n v="4.5"/>
    <n v="0"/>
    <n v="0"/>
    <n v="0"/>
    <n v="0"/>
    <n v="0"/>
    <n v="0"/>
    <n v="6.5"/>
    <n v="6.5"/>
    <n v="1.1000000000000001"/>
    <m/>
    <n v="13"/>
    <n v="1"/>
    <m/>
    <n v="0"/>
    <e v="#DIV/0!"/>
    <e v="#DIV/0!"/>
  </r>
  <r>
    <x v="0"/>
    <m/>
    <m/>
    <m/>
    <s v="Доборный элемент ЭКОШПОН 10*150*2070 ясень грей"/>
    <n v="0"/>
    <n v="0"/>
    <n v="2.5"/>
    <n v="0"/>
    <n v="0"/>
    <n v="0"/>
    <n v="0"/>
    <n v="0"/>
    <n v="0"/>
    <n v="8"/>
    <n v="8"/>
    <n v="1.3"/>
    <m/>
    <n v="16"/>
    <n v="1"/>
    <m/>
    <n v="0"/>
    <e v="#DIV/0!"/>
    <e v="#DIV/0!"/>
  </r>
  <r>
    <x v="0"/>
    <m/>
    <m/>
    <m/>
    <s v="Наличник угловой ЭКОШПОН 8*70*2150 ясень грей"/>
    <n v="1.5"/>
    <n v="17.5"/>
    <n v="0"/>
    <n v="0"/>
    <n v="0"/>
    <n v="0"/>
    <n v="0"/>
    <n v="0"/>
    <n v="2.5"/>
    <n v="28.5"/>
    <n v="31"/>
    <n v="5.2"/>
    <m/>
    <n v="59.5"/>
    <n v="1"/>
    <m/>
    <n v="0"/>
    <e v="#DIV/0!"/>
    <e v="#DIV/0!"/>
  </r>
  <r>
    <x v="0"/>
    <m/>
    <m/>
    <m/>
    <s v="Нащельник ЭКОШПОН ясень грей"/>
    <n v="0"/>
    <n v="0"/>
    <n v="0"/>
    <n v="0"/>
    <n v="0"/>
    <n v="0"/>
    <n v="0"/>
    <n v="0"/>
    <n v="0"/>
    <n v="0"/>
    <n v="0"/>
    <n v="0"/>
    <m/>
    <n v="0"/>
    <n v="0"/>
    <m/>
    <n v="0"/>
    <e v="#DIV/0!"/>
    <e v="#DIV/0!"/>
  </r>
  <r>
    <x v="0"/>
    <m/>
    <m/>
    <m/>
    <s v="Ясень латте ЭКОШПОН"/>
    <n v="129"/>
    <s v=""/>
    <m/>
    <n v="0"/>
    <n v="0"/>
    <n v="88"/>
    <n v="112"/>
    <n v="49"/>
    <n v="70"/>
    <n v="77"/>
    <n v="396"/>
    <n v="99"/>
    <n v="198"/>
    <n v="175"/>
    <n v="-0.13142857142857142"/>
    <m/>
    <n v="68"/>
    <e v="#REF!"/>
    <n v="68"/>
  </r>
  <r>
    <x v="15"/>
    <m/>
    <n v="5.3030303030303032E-2"/>
    <s v="A"/>
    <s v="201 Полотно дверное 600 ясень латте"/>
    <n v="6"/>
    <n v="1"/>
    <n v="0"/>
    <n v="0"/>
    <n v="0"/>
    <n v="6"/>
    <n v="5"/>
    <n v="3"/>
    <n v="3"/>
    <n v="4"/>
    <n v="21"/>
    <n v="3.5"/>
    <n v="8"/>
    <n v="6"/>
    <n v="-0.33333333333333331"/>
    <n v="0"/>
    <n v="2"/>
    <n v="1"/>
    <n v="2"/>
  </r>
  <r>
    <x v="15"/>
    <m/>
    <n v="3.5353535353535352E-2"/>
    <s v="A"/>
    <s v="201 Полотно дверное 700 ясень латте"/>
    <n v="1"/>
    <n v="0"/>
    <n v="0"/>
    <n v="0"/>
    <n v="0"/>
    <n v="4"/>
    <n v="5"/>
    <n v="2"/>
    <n v="1"/>
    <n v="2"/>
    <n v="14"/>
    <n v="2.2999999999999998"/>
    <n v="4"/>
    <n v="0"/>
    <n v="0"/>
    <n v="0"/>
    <n v="3"/>
    <n v="1"/>
    <n v="3"/>
  </r>
  <r>
    <x v="15"/>
    <m/>
    <n v="3.787878787878788E-2"/>
    <s v="A"/>
    <s v="201 Полотно дверное 800 ясень латте"/>
    <n v="8"/>
    <n v="0"/>
    <n v="0"/>
    <n v="0"/>
    <n v="0"/>
    <n v="6"/>
    <n v="2"/>
    <n v="1"/>
    <n v="6"/>
    <n v="0"/>
    <n v="15"/>
    <n v="2.5"/>
    <n v="8"/>
    <n v="4"/>
    <n v="-1"/>
    <n v="0"/>
    <n v="0"/>
    <n v="1"/>
    <n v="0"/>
  </r>
  <r>
    <x v="15"/>
    <m/>
    <n v="0"/>
    <s v="C"/>
    <s v="201 Полотно дверное 900 ясень латте"/>
    <n v="2"/>
    <n v="0"/>
    <n v="0"/>
    <n v="0"/>
    <n v="0"/>
    <n v="0"/>
    <n v="0"/>
    <n v="0"/>
    <n v="0"/>
    <n v="0"/>
    <n v="0"/>
    <n v="0"/>
    <n v="1"/>
    <n v="0"/>
    <n v="0"/>
    <n v="0"/>
    <n v="0"/>
    <n v="1"/>
    <n v="0"/>
  </r>
  <r>
    <x v="15"/>
    <m/>
    <n v="3.787878787878788E-2"/>
    <s v="A"/>
    <s v="202 Полотно дверное 600 ясень латте"/>
    <n v="13"/>
    <n v="0"/>
    <n v="0"/>
    <n v="0"/>
    <n v="0"/>
    <n v="0"/>
    <n v="4"/>
    <n v="7"/>
    <n v="1"/>
    <n v="3"/>
    <n v="15"/>
    <n v="2.5"/>
    <n v="6"/>
    <n v="3"/>
    <n v="-1"/>
    <n v="0"/>
    <n v="0"/>
    <n v="1"/>
    <n v="0"/>
  </r>
  <r>
    <x v="15"/>
    <m/>
    <n v="5.5555555555555552E-2"/>
    <s v="A"/>
    <s v="202 Полотно дверное 700 ясень латте"/>
    <n v="4"/>
    <n v="1"/>
    <n v="0"/>
    <n v="0"/>
    <n v="0"/>
    <n v="10"/>
    <n v="6"/>
    <n v="1"/>
    <n v="1"/>
    <n v="4"/>
    <n v="22"/>
    <n v="3.7"/>
    <n v="6"/>
    <n v="3"/>
    <n v="-1"/>
    <n v="0"/>
    <n v="2"/>
    <n v="1"/>
    <n v="2"/>
  </r>
  <r>
    <x v="15"/>
    <m/>
    <n v="8.5858585858585856E-2"/>
    <s v="A"/>
    <s v="202 Полотно дверное 800 ясень латте"/>
    <n v="6"/>
    <n v="0"/>
    <n v="0"/>
    <n v="0"/>
    <n v="0"/>
    <n v="9"/>
    <n v="12"/>
    <n v="2"/>
    <n v="3"/>
    <n v="8"/>
    <n v="34"/>
    <n v="5.7"/>
    <n v="12"/>
    <n v="7"/>
    <n v="-0.7142857142857143"/>
    <n v="0"/>
    <n v="6"/>
    <n v="1"/>
    <n v="6"/>
  </r>
  <r>
    <x v="15"/>
    <m/>
    <n v="0"/>
    <s v="C"/>
    <s v="202 Полотно дверное 900 ясень латте"/>
    <n v="2"/>
    <n v="0"/>
    <n v="0"/>
    <n v="0"/>
    <n v="0"/>
    <n v="0"/>
    <n v="0"/>
    <n v="0"/>
    <n v="0"/>
    <n v="0"/>
    <n v="0"/>
    <n v="0"/>
    <n v="1"/>
    <n v="0"/>
    <n v="0"/>
    <n v="0"/>
    <n v="0"/>
    <n v="1"/>
    <n v="0"/>
  </r>
  <r>
    <x v="15"/>
    <m/>
    <n v="2.7777777777777776E-2"/>
    <s v="B"/>
    <s v="203 Полотно дверное 600 ясень латте"/>
    <n v="11"/>
    <n v="0"/>
    <n v="0"/>
    <n v="0"/>
    <n v="0"/>
    <n v="3"/>
    <n v="3"/>
    <n v="3"/>
    <n v="2"/>
    <n v="0"/>
    <n v="11"/>
    <n v="1.8"/>
    <n v="6"/>
    <n v="-1"/>
    <n v="7"/>
    <n v="0"/>
    <n v="0"/>
    <n v="1"/>
    <n v="0"/>
  </r>
  <r>
    <x v="15"/>
    <m/>
    <n v="2.0202020202020204E-2"/>
    <s v="B"/>
    <s v="203 Полотно дверное 700 ясень латте"/>
    <n v="8"/>
    <n v="0"/>
    <n v="0"/>
    <n v="0"/>
    <n v="0"/>
    <n v="0"/>
    <n v="6"/>
    <n v="0"/>
    <n v="0"/>
    <n v="2"/>
    <n v="8"/>
    <n v="1.3"/>
    <n v="4"/>
    <n v="-2"/>
    <n v="3"/>
    <n v="0"/>
    <n v="0"/>
    <n v="1"/>
    <n v="0"/>
  </r>
  <r>
    <x v="15"/>
    <m/>
    <n v="9.8484848484848481E-2"/>
    <s v="A"/>
    <s v="203 Полотно дверное 800 ясень латте"/>
    <n v="3"/>
    <n v="0"/>
    <n v="0"/>
    <n v="0"/>
    <n v="0"/>
    <n v="12"/>
    <n v="17"/>
    <n v="1"/>
    <n v="4"/>
    <n v="5"/>
    <n v="39"/>
    <n v="6.5"/>
    <n v="10"/>
    <n v="-3"/>
    <n v="4.333333333333333"/>
    <n v="0"/>
    <n v="7"/>
    <n v="1"/>
    <n v="7"/>
  </r>
  <r>
    <x v="15"/>
    <m/>
    <n v="5.0505050505050509E-3"/>
    <s v="C"/>
    <s v="203 Полотно дверное 900 ясень латте"/>
    <n v="1"/>
    <n v="0"/>
    <n v="0"/>
    <n v="0"/>
    <n v="0"/>
    <n v="0"/>
    <n v="0"/>
    <n v="1"/>
    <n v="0"/>
    <n v="1"/>
    <n v="2"/>
    <n v="0.3"/>
    <n v="1"/>
    <n v="2"/>
    <n v="0.5"/>
    <n v="0"/>
    <n v="0"/>
    <n v="1"/>
    <n v="0"/>
  </r>
  <r>
    <x v="15"/>
    <m/>
    <n v="0"/>
    <s v="C"/>
    <s v="204 Полотно дверное 600 ясень латте"/>
    <n v="0"/>
    <n v="0"/>
    <n v="0"/>
    <n v="0"/>
    <n v="0"/>
    <n v="0"/>
    <n v="0"/>
    <n v="0"/>
    <n v="0"/>
    <n v="0"/>
    <n v="0"/>
    <n v="0"/>
    <m/>
    <n v="0"/>
    <n v="0"/>
    <n v="0"/>
    <n v="0"/>
    <n v="1"/>
    <n v="0"/>
  </r>
  <r>
    <x v="15"/>
    <m/>
    <n v="0"/>
    <s v="C"/>
    <s v="204 Полотно дверное 700 ясень латте"/>
    <n v="0"/>
    <n v="0"/>
    <n v="0"/>
    <n v="0"/>
    <n v="0"/>
    <n v="0"/>
    <n v="0"/>
    <n v="0"/>
    <n v="0"/>
    <n v="0"/>
    <n v="0"/>
    <n v="0"/>
    <m/>
    <n v="0"/>
    <n v="0"/>
    <n v="0"/>
    <n v="0"/>
    <n v="1"/>
    <n v="0"/>
  </r>
  <r>
    <x v="15"/>
    <m/>
    <n v="0"/>
    <s v="C"/>
    <s v="204 Полотно дверное 800 ясень латте"/>
    <n v="0"/>
    <n v="0"/>
    <n v="0"/>
    <n v="0"/>
    <n v="0"/>
    <n v="0"/>
    <n v="0"/>
    <n v="0"/>
    <n v="0"/>
    <n v="0"/>
    <n v="0"/>
    <n v="0"/>
    <m/>
    <n v="0"/>
    <n v="0"/>
    <n v="0"/>
    <n v="0"/>
    <n v="1"/>
    <n v="0"/>
  </r>
  <r>
    <x v="15"/>
    <m/>
    <n v="0"/>
    <s v="C"/>
    <s v="204 Полотно дверное 900 ясень латте"/>
    <n v="0"/>
    <n v="0"/>
    <n v="0"/>
    <n v="0"/>
    <n v="0"/>
    <n v="0"/>
    <n v="0"/>
    <n v="0"/>
    <n v="0"/>
    <n v="0"/>
    <n v="0"/>
    <n v="0"/>
    <m/>
    <n v="0"/>
    <n v="0"/>
    <n v="0"/>
    <n v="0"/>
    <n v="1"/>
    <n v="0"/>
  </r>
  <r>
    <x v="15"/>
    <m/>
    <n v="0"/>
    <s v="C"/>
    <s v="205 Полотно дверное 600 ясень латте"/>
    <n v="0"/>
    <n v="0"/>
    <n v="0"/>
    <n v="0"/>
    <n v="0"/>
    <n v="0"/>
    <n v="0"/>
    <n v="0"/>
    <n v="0"/>
    <n v="0"/>
    <n v="0"/>
    <n v="0"/>
    <m/>
    <n v="0"/>
    <n v="0"/>
    <n v="0"/>
    <n v="0"/>
    <n v="1"/>
    <n v="0"/>
  </r>
  <r>
    <x v="15"/>
    <m/>
    <n v="0"/>
    <s v="C"/>
    <s v="205 Полотно дверное 600 ясень латте"/>
    <n v="0"/>
    <n v="0"/>
    <n v="0"/>
    <n v="0"/>
    <n v="0"/>
    <n v="0"/>
    <n v="0"/>
    <n v="0"/>
    <n v="0"/>
    <n v="0"/>
    <n v="0"/>
    <n v="0"/>
    <m/>
    <n v="0"/>
    <n v="0"/>
    <n v="0"/>
    <n v="0"/>
    <n v="1"/>
    <n v="0"/>
  </r>
  <r>
    <x v="15"/>
    <m/>
    <n v="0"/>
    <s v="C"/>
    <s v="205 Полотно дверное 800 ясень латте"/>
    <n v="2"/>
    <n v="0"/>
    <n v="0"/>
    <n v="0"/>
    <n v="0"/>
    <n v="0"/>
    <n v="0"/>
    <n v="0"/>
    <n v="0"/>
    <n v="0"/>
    <n v="0"/>
    <n v="0"/>
    <m/>
    <n v="0"/>
    <n v="0"/>
    <n v="0"/>
    <n v="0"/>
    <n v="1"/>
    <n v="0"/>
  </r>
  <r>
    <x v="15"/>
    <m/>
    <n v="0"/>
    <s v="C"/>
    <s v="205 Полотно дверное 900 ясень латте"/>
    <n v="0"/>
    <n v="0"/>
    <n v="0"/>
    <n v="0"/>
    <n v="0"/>
    <n v="0"/>
    <n v="0"/>
    <n v="0"/>
    <n v="0"/>
    <n v="0"/>
    <n v="0"/>
    <n v="0"/>
    <m/>
    <n v="0"/>
    <n v="0"/>
    <n v="0"/>
    <n v="0"/>
    <n v="1"/>
    <n v="0"/>
  </r>
  <r>
    <x v="15"/>
    <m/>
    <n v="0.1111111111111111"/>
    <s v="A"/>
    <s v="206 Полотно дверное 600 ясень латте"/>
    <n v="9"/>
    <n v="0"/>
    <n v="0"/>
    <n v="0"/>
    <n v="0"/>
    <n v="13"/>
    <n v="6"/>
    <n v="7"/>
    <n v="7"/>
    <n v="11"/>
    <n v="44"/>
    <n v="7.3"/>
    <n v="20"/>
    <n v="23"/>
    <n v="0.13043478260869565"/>
    <n v="0"/>
    <n v="11"/>
    <n v="1"/>
    <n v="11"/>
  </r>
  <r>
    <x v="15"/>
    <m/>
    <n v="7.575757575757576E-2"/>
    <s v="A"/>
    <s v="206 Полотно дверное 700 ясень латте"/>
    <n v="5"/>
    <n v="1"/>
    <n v="0"/>
    <n v="0"/>
    <n v="0"/>
    <n v="5"/>
    <n v="12"/>
    <n v="2"/>
    <n v="6"/>
    <n v="5"/>
    <n v="30"/>
    <n v="5"/>
    <n v="10"/>
    <n v="4"/>
    <n v="-1.5"/>
    <n v="0"/>
    <n v="5"/>
    <n v="1"/>
    <n v="5"/>
  </r>
  <r>
    <x v="15"/>
    <m/>
    <n v="0.13131313131313133"/>
    <s v="A"/>
    <s v="206 Полотно дверное 800 ясень латте"/>
    <n v="16"/>
    <n v="0"/>
    <n v="0"/>
    <n v="0"/>
    <n v="0"/>
    <n v="10"/>
    <n v="10"/>
    <n v="11"/>
    <n v="10"/>
    <n v="11"/>
    <n v="52"/>
    <n v="8.6999999999999993"/>
    <n v="25"/>
    <n v="22"/>
    <n v="-0.13636363636363635"/>
    <n v="0"/>
    <n v="9"/>
    <n v="1"/>
    <n v="9"/>
  </r>
  <r>
    <x v="15"/>
    <m/>
    <n v="1.2626262626262626E-2"/>
    <s v="C"/>
    <s v="206 Полотно дверное 900 ясень латте"/>
    <n v="2"/>
    <n v="0"/>
    <n v="0"/>
    <n v="0"/>
    <n v="0"/>
    <n v="0"/>
    <n v="1"/>
    <n v="0"/>
    <n v="1"/>
    <n v="3"/>
    <n v="5"/>
    <n v="0.8"/>
    <n v="3"/>
    <n v="6"/>
    <n v="0.5"/>
    <n v="0"/>
    <n v="1"/>
    <n v="1"/>
    <n v="1"/>
  </r>
  <r>
    <x v="15"/>
    <m/>
    <n v="1.0101010101010102E-2"/>
    <s v="C"/>
    <s v="207 Полотно дверное 600 ясень латте"/>
    <n v="2"/>
    <n v="0"/>
    <n v="0"/>
    <n v="0"/>
    <n v="0"/>
    <n v="2"/>
    <n v="2"/>
    <n v="0"/>
    <n v="0"/>
    <n v="0"/>
    <n v="4"/>
    <n v="0.7"/>
    <n v="2"/>
    <n v="-2"/>
    <n v="2"/>
    <n v="0"/>
    <n v="0"/>
    <n v="1"/>
    <n v="0"/>
  </r>
  <r>
    <x v="15"/>
    <m/>
    <n v="1.0101010101010102E-2"/>
    <s v="C"/>
    <s v="207 Полотно дверное 700 ясень латте"/>
    <n v="3"/>
    <n v="0"/>
    <n v="0"/>
    <n v="0"/>
    <n v="0"/>
    <n v="0"/>
    <n v="2"/>
    <n v="0"/>
    <n v="2"/>
    <n v="0"/>
    <n v="4"/>
    <n v="0.7"/>
    <n v="2"/>
    <n v="0"/>
    <n v="0"/>
    <n v="0"/>
    <n v="0"/>
    <n v="1"/>
    <n v="0"/>
  </r>
  <r>
    <x v="15"/>
    <m/>
    <n v="3.2828282828282832E-2"/>
    <s v="A"/>
    <s v="207 Полотно дверное 800 ясень латте"/>
    <n v="3"/>
    <n v="0"/>
    <n v="0"/>
    <n v="0"/>
    <n v="0"/>
    <n v="3"/>
    <n v="3"/>
    <n v="1"/>
    <n v="4"/>
    <n v="2"/>
    <n v="13"/>
    <n v="2.2000000000000002"/>
    <n v="4"/>
    <n v="5"/>
    <n v="0.2"/>
    <n v="0"/>
    <n v="1"/>
    <n v="1"/>
    <n v="1"/>
  </r>
  <r>
    <x v="15"/>
    <m/>
    <n v="2.5252525252525255E-3"/>
    <s v="C"/>
    <s v="207 Полотно дверное 900 ясень латте"/>
    <n v="10"/>
    <n v="0"/>
    <n v="0"/>
    <n v="0"/>
    <n v="0"/>
    <n v="1"/>
    <n v="0"/>
    <n v="0"/>
    <n v="0"/>
    <n v="0"/>
    <n v="1"/>
    <n v="0.2"/>
    <n v="1"/>
    <n v="0"/>
    <n v="0"/>
    <n v="0"/>
    <n v="0"/>
    <n v="1"/>
    <n v="0"/>
  </r>
  <r>
    <x v="15"/>
    <m/>
    <n v="0"/>
    <s v="C"/>
    <s v="208 Полотно дверное 600 ясень латте"/>
    <n v="0"/>
    <n v="0"/>
    <n v="0"/>
    <n v="0"/>
    <n v="0"/>
    <n v="0"/>
    <n v="0"/>
    <n v="0"/>
    <n v="0"/>
    <n v="0"/>
    <n v="0"/>
    <n v="0"/>
    <m/>
    <n v="0"/>
    <n v="0"/>
    <n v="0"/>
    <n v="0"/>
    <n v="1"/>
    <n v="0"/>
  </r>
  <r>
    <x v="15"/>
    <m/>
    <n v="0"/>
    <s v="C"/>
    <s v="208 Полотно дверное 700 ясень латте"/>
    <n v="0"/>
    <n v="0"/>
    <n v="0"/>
    <n v="0"/>
    <n v="0"/>
    <n v="0"/>
    <n v="0"/>
    <n v="0"/>
    <n v="0"/>
    <n v="0"/>
    <n v="0"/>
    <n v="0"/>
    <m/>
    <n v="0"/>
    <n v="0"/>
    <n v="0"/>
    <n v="0"/>
    <n v="1"/>
    <n v="0"/>
  </r>
  <r>
    <x v="15"/>
    <m/>
    <n v="0"/>
    <s v="C"/>
    <s v="208 Полотно дверное 800 ясень латте"/>
    <n v="0"/>
    <n v="0"/>
    <n v="0"/>
    <n v="0"/>
    <n v="0"/>
    <n v="0"/>
    <n v="0"/>
    <n v="0"/>
    <n v="0"/>
    <n v="0"/>
    <n v="0"/>
    <n v="0"/>
    <m/>
    <n v="0"/>
    <n v="0"/>
    <n v="0"/>
    <n v="0"/>
    <n v="1"/>
    <n v="0"/>
  </r>
  <r>
    <x v="15"/>
    <m/>
    <n v="0"/>
    <s v="C"/>
    <s v="208 Полотно дверное 900 ясень латте"/>
    <n v="0"/>
    <n v="0"/>
    <n v="0"/>
    <n v="0"/>
    <n v="0"/>
    <n v="0"/>
    <n v="0"/>
    <n v="0"/>
    <n v="0"/>
    <n v="0"/>
    <n v="0"/>
    <n v="0"/>
    <m/>
    <n v="0"/>
    <n v="0"/>
    <n v="0"/>
    <n v="0"/>
    <n v="1"/>
    <n v="0"/>
  </r>
  <r>
    <x v="15"/>
    <m/>
    <n v="3.0303030303030304E-2"/>
    <s v="B"/>
    <s v="215 Полотно дверное 600 ясень латте"/>
    <n v="3"/>
    <n v="0"/>
    <n v="0"/>
    <n v="0"/>
    <n v="0"/>
    <n v="0"/>
    <n v="4"/>
    <n v="1"/>
    <n v="4"/>
    <n v="3"/>
    <n v="12"/>
    <n v="2"/>
    <n v="6"/>
    <n v="6"/>
    <n v="0"/>
    <n v="0"/>
    <n v="3"/>
    <n v="1"/>
    <n v="3"/>
  </r>
  <r>
    <x v="15"/>
    <m/>
    <n v="1.2626262626262626E-2"/>
    <s v="C"/>
    <s v="215 Полотно дверное 700 ясень латте"/>
    <n v="3"/>
    <n v="0"/>
    <n v="0"/>
    <n v="0"/>
    <n v="0"/>
    <n v="1"/>
    <n v="1"/>
    <n v="0"/>
    <n v="2"/>
    <n v="1"/>
    <n v="5"/>
    <n v="0.8"/>
    <n v="3"/>
    <n v="3"/>
    <n v="0"/>
    <n v="0"/>
    <n v="0"/>
    <n v="1"/>
    <n v="0"/>
  </r>
  <r>
    <x v="15"/>
    <m/>
    <n v="3.0303030303030304E-2"/>
    <s v="B"/>
    <s v="215 Полотно дверное 800 ясень латте"/>
    <n v="1"/>
    <n v="2"/>
    <n v="0"/>
    <n v="0"/>
    <n v="0"/>
    <n v="3"/>
    <n v="5"/>
    <n v="0"/>
    <n v="0"/>
    <n v="4"/>
    <n v="12"/>
    <n v="2"/>
    <n v="6"/>
    <n v="3"/>
    <n v="-1"/>
    <n v="0"/>
    <n v="5"/>
    <n v="1"/>
    <n v="5"/>
  </r>
  <r>
    <x v="15"/>
    <m/>
    <n v="5.0505050505050509E-3"/>
    <s v="C"/>
    <s v="215 Полотно дверное 900 ясень латте"/>
    <n v="0"/>
    <n v="0"/>
    <n v="0"/>
    <n v="0"/>
    <n v="0"/>
    <n v="0"/>
    <n v="0"/>
    <n v="0"/>
    <n v="2"/>
    <n v="0"/>
    <n v="2"/>
    <n v="0.3"/>
    <n v="2"/>
    <n v="2"/>
    <n v="0"/>
    <n v="0"/>
    <n v="2"/>
    <n v="1"/>
    <n v="2"/>
  </r>
  <r>
    <x v="15"/>
    <m/>
    <n v="2.7777777777777776E-2"/>
    <s v="B"/>
    <s v="216 Полотно дверное 600 ясень латте"/>
    <n v="1"/>
    <n v="0"/>
    <n v="0"/>
    <n v="0"/>
    <n v="0"/>
    <n v="0"/>
    <n v="2"/>
    <n v="4"/>
    <n v="2"/>
    <n v="3"/>
    <n v="11"/>
    <n v="1.8"/>
    <n v="4"/>
    <n v="6"/>
    <n v="0.33333333333333331"/>
    <n v="0"/>
    <n v="3"/>
    <n v="1"/>
    <n v="3"/>
  </r>
  <r>
    <x v="15"/>
    <m/>
    <n v="7.575757575757576E-3"/>
    <s v="C"/>
    <s v="216 Полотно дверное 700 ясень латте"/>
    <n v="2"/>
    <n v="0"/>
    <n v="0"/>
    <n v="0"/>
    <n v="0"/>
    <n v="0"/>
    <n v="2"/>
    <n v="0"/>
    <n v="0"/>
    <n v="1"/>
    <n v="3"/>
    <n v="0.5"/>
    <n v="2"/>
    <n v="0"/>
    <n v="0"/>
    <n v="0"/>
    <n v="0"/>
    <n v="1"/>
    <n v="0"/>
  </r>
  <r>
    <x v="15"/>
    <m/>
    <n v="4.0404040404040407E-2"/>
    <s v="A"/>
    <s v="216 Полотно дверное 800 ясень латте"/>
    <n v="0"/>
    <n v="3"/>
    <n v="1"/>
    <n v="0"/>
    <n v="0"/>
    <n v="0"/>
    <n v="2"/>
    <n v="1"/>
    <n v="9"/>
    <n v="4"/>
    <n v="16"/>
    <n v="2.7"/>
    <n v="8"/>
    <n v="15"/>
    <n v="0.46666666666666667"/>
    <n v="0"/>
    <n v="8"/>
    <n v="1"/>
    <n v="8"/>
  </r>
  <r>
    <x v="15"/>
    <m/>
    <n v="2.5252525252525255E-3"/>
    <s v="C"/>
    <s v="216 Полотно дверное 900 ясень латте"/>
    <n v="2"/>
    <n v="0"/>
    <n v="0"/>
    <n v="0"/>
    <n v="0"/>
    <n v="0"/>
    <n v="0"/>
    <n v="1"/>
    <n v="0"/>
    <n v="0"/>
    <n v="1"/>
    <n v="0.2"/>
    <n v="1"/>
    <n v="0"/>
    <n v="0"/>
    <n v="0"/>
    <n v="0"/>
    <n v="1"/>
    <n v="0"/>
  </r>
  <r>
    <x v="0"/>
    <m/>
    <m/>
    <m/>
    <s v="Деталь коробка ЭКОШПОН 35*74*2050 ясень латте"/>
    <n v="1"/>
    <n v="7.5"/>
    <n v="0"/>
    <n v="0"/>
    <n v="0"/>
    <n v="121.5"/>
    <n v="143.5"/>
    <n v="105.5"/>
    <n v="186"/>
    <n v="92.5"/>
    <n v="649"/>
    <n v="108.2"/>
    <m/>
    <n v="227.5"/>
    <n v="1"/>
    <m/>
    <n v="0"/>
    <n v="1.6388888888888888"/>
    <n v="260"/>
  </r>
  <r>
    <x v="0"/>
    <m/>
    <m/>
    <m/>
    <s v="Деталь коробка ЭКОШПОН 35*74*2050 ясень латте, комплект (2*2,10;1*1,83)"/>
    <n v="51"/>
    <n v="5"/>
    <n v="0"/>
    <n v="0"/>
    <n v="0"/>
    <n v="42"/>
    <n v="68"/>
    <n v="8"/>
    <n v="0"/>
    <n v="36"/>
    <n v="154"/>
    <n v="25.7"/>
    <m/>
    <n v="4"/>
    <n v="1"/>
    <m/>
    <n v="0"/>
    <n v="0.3888888888888889"/>
    <n v="20"/>
  </r>
  <r>
    <x v="0"/>
    <m/>
    <m/>
    <m/>
    <s v="Доборный элемент ЭКОШПОН 10*100*2070 ясень латте"/>
    <n v="141"/>
    <n v="10"/>
    <n v="0"/>
    <n v="0"/>
    <n v="0"/>
    <n v="131.5"/>
    <n v="132.5"/>
    <n v="74.5"/>
    <n v="110"/>
    <n v="120.5"/>
    <n v="569"/>
    <n v="94.8"/>
    <m/>
    <n v="218.5"/>
    <n v="1"/>
    <m/>
    <n v="0"/>
    <n v="1.4368686868686869"/>
    <n v="90"/>
  </r>
  <r>
    <x v="0"/>
    <m/>
    <m/>
    <m/>
    <s v="Доборный элемент ЭКОШПОН 10*150*2070 ясень латте"/>
    <n v="91"/>
    <n v="2.5"/>
    <n v="0"/>
    <n v="0"/>
    <n v="0"/>
    <n v="55.5"/>
    <n v="81.5"/>
    <n v="25.5"/>
    <n v="58"/>
    <n v="33.5"/>
    <n v="254"/>
    <n v="42.3"/>
    <m/>
    <n v="43.5"/>
    <n v="1"/>
    <m/>
    <n v="0"/>
    <n v="0.64141414141414144"/>
    <n v="20"/>
  </r>
  <r>
    <x v="0"/>
    <m/>
    <m/>
    <m/>
    <s v="Наличник угловой ЭКОШПОН 8*70*2150 ясень латте"/>
    <n v="569"/>
    <n v="37.5"/>
    <n v="0"/>
    <n v="0"/>
    <n v="0"/>
    <n v="462"/>
    <n v="611.5"/>
    <n v="239.5"/>
    <n v="437"/>
    <n v="387.5"/>
    <n v="2137.5"/>
    <n v="356.3"/>
    <m/>
    <n v="600.5"/>
    <n v="1"/>
    <m/>
    <n v="0"/>
    <n v="5.3977272727272725"/>
    <n v="290"/>
  </r>
  <r>
    <x v="0"/>
    <m/>
    <m/>
    <m/>
    <s v="Нащельник ЭКОШПОН ясень латте"/>
    <n v="7"/>
    <n v="0"/>
    <n v="0"/>
    <n v="0"/>
    <n v="0"/>
    <n v="3"/>
    <n v="4"/>
    <n v="3"/>
    <n v="4"/>
    <n v="1"/>
    <n v="15"/>
    <n v="2.5"/>
    <m/>
    <n v="2"/>
    <n v="1"/>
    <m/>
    <n v="0"/>
    <n v="3.787878787878788E-2"/>
    <n v="0"/>
  </r>
  <r>
    <x v="0"/>
    <m/>
    <m/>
    <m/>
    <s v="Ясень снежный ЭКОШПОН"/>
    <n v="1"/>
    <s v=""/>
    <m/>
    <n v="0"/>
    <n v="0"/>
    <n v="0"/>
    <n v="0"/>
    <n v="0"/>
    <n v="2"/>
    <n v="0"/>
    <n v="2"/>
    <n v="0.3"/>
    <m/>
    <m/>
    <m/>
    <m/>
    <m/>
    <n v="5.0505050505050509E-3"/>
    <m/>
  </r>
  <r>
    <x v="16"/>
    <m/>
    <n v="0"/>
    <s v="C"/>
    <s v="201 Полотно дверное 600 ясень снежный"/>
    <n v="0"/>
    <n v="0"/>
    <n v="0"/>
    <n v="0"/>
    <n v="0"/>
    <n v="0"/>
    <n v="0"/>
    <n v="0"/>
    <n v="0"/>
    <n v="0"/>
    <n v="0"/>
    <n v="0"/>
    <m/>
    <n v="0"/>
    <n v="0"/>
    <n v="0"/>
    <n v="0"/>
    <n v="1"/>
    <n v="0"/>
  </r>
  <r>
    <x v="16"/>
    <m/>
    <n v="0"/>
    <s v="C"/>
    <s v="201 Полотно дверное 700 ясень снежный"/>
    <n v="0"/>
    <n v="0"/>
    <n v="0"/>
    <n v="0"/>
    <n v="0"/>
    <n v="0"/>
    <n v="0"/>
    <n v="0"/>
    <n v="0"/>
    <n v="0"/>
    <n v="0"/>
    <n v="0"/>
    <m/>
    <n v="0"/>
    <n v="0"/>
    <n v="0"/>
    <n v="0"/>
    <n v="1"/>
    <n v="0"/>
  </r>
  <r>
    <x v="16"/>
    <m/>
    <n v="0"/>
    <s v="C"/>
    <s v="201 Полотно дверное 800 ясень снежный"/>
    <n v="0"/>
    <n v="0"/>
    <n v="0"/>
    <n v="0"/>
    <n v="0"/>
    <n v="0"/>
    <n v="0"/>
    <n v="0"/>
    <n v="0"/>
    <n v="0"/>
    <n v="0"/>
    <n v="0"/>
    <m/>
    <n v="0"/>
    <n v="0"/>
    <n v="0"/>
    <n v="0"/>
    <n v="1"/>
    <n v="0"/>
  </r>
  <r>
    <x v="16"/>
    <m/>
    <n v="0"/>
    <s v="C"/>
    <s v="201 Полотно дверное 900 ясень снежный"/>
    <n v="0"/>
    <n v="0"/>
    <n v="0"/>
    <n v="0"/>
    <n v="0"/>
    <n v="0"/>
    <n v="0"/>
    <n v="0"/>
    <n v="0"/>
    <n v="0"/>
    <n v="0"/>
    <n v="0"/>
    <m/>
    <n v="0"/>
    <n v="0"/>
    <n v="0"/>
    <n v="0"/>
    <n v="1"/>
    <n v="0"/>
  </r>
  <r>
    <x v="16"/>
    <m/>
    <n v="0"/>
    <s v="C"/>
    <s v="202 Полотно дверное 600 ясень снежный"/>
    <n v="0"/>
    <n v="0"/>
    <n v="0"/>
    <n v="0"/>
    <n v="0"/>
    <n v="0"/>
    <n v="0"/>
    <n v="0"/>
    <n v="0"/>
    <n v="0"/>
    <n v="0"/>
    <n v="0"/>
    <m/>
    <n v="0"/>
    <n v="0"/>
    <n v="0"/>
    <n v="0"/>
    <n v="1"/>
    <n v="0"/>
  </r>
  <r>
    <x v="16"/>
    <m/>
    <n v="0"/>
    <s v="C"/>
    <s v="202 Полотно дверное 700 ясень снежный"/>
    <n v="0"/>
    <n v="0"/>
    <n v="0"/>
    <n v="0"/>
    <n v="0"/>
    <n v="0"/>
    <n v="0"/>
    <n v="0"/>
    <n v="0"/>
    <n v="0"/>
    <n v="0"/>
    <n v="0"/>
    <m/>
    <n v="0"/>
    <n v="0"/>
    <n v="0"/>
    <n v="0"/>
    <n v="1"/>
    <n v="0"/>
  </r>
  <r>
    <x v="16"/>
    <m/>
    <n v="0"/>
    <s v="C"/>
    <s v="202 Полотно дверное 800 ясень снежный"/>
    <n v="0"/>
    <n v="0"/>
    <n v="0"/>
    <n v="0"/>
    <n v="0"/>
    <n v="0"/>
    <n v="0"/>
    <n v="0"/>
    <n v="0"/>
    <n v="0"/>
    <n v="0"/>
    <n v="0"/>
    <m/>
    <n v="0"/>
    <n v="0"/>
    <n v="0"/>
    <n v="0"/>
    <n v="1"/>
    <n v="0"/>
  </r>
  <r>
    <x v="16"/>
    <m/>
    <n v="0"/>
    <s v="C"/>
    <s v="202 Полотно дверное 900 ясень снежный"/>
    <n v="0"/>
    <n v="0"/>
    <n v="0"/>
    <n v="0"/>
    <n v="0"/>
    <n v="0"/>
    <n v="0"/>
    <n v="0"/>
    <n v="0"/>
    <n v="0"/>
    <n v="0"/>
    <n v="0"/>
    <m/>
    <n v="0"/>
    <n v="0"/>
    <n v="0"/>
    <n v="0"/>
    <n v="1"/>
    <n v="0"/>
  </r>
  <r>
    <x v="16"/>
    <m/>
    <n v="0"/>
    <s v="C"/>
    <s v="203 Полотно дверное 600 ясень снежный"/>
    <n v="0"/>
    <n v="0"/>
    <n v="0"/>
    <n v="0"/>
    <n v="0"/>
    <n v="0"/>
    <n v="0"/>
    <n v="0"/>
    <n v="0"/>
    <n v="0"/>
    <n v="0"/>
    <n v="0"/>
    <m/>
    <n v="0"/>
    <n v="0"/>
    <n v="0"/>
    <n v="0"/>
    <n v="1"/>
    <n v="0"/>
  </r>
  <r>
    <x v="16"/>
    <m/>
    <n v="0"/>
    <s v="C"/>
    <s v="203 Полотно дверное 700 ясень снежный"/>
    <n v="0"/>
    <n v="0"/>
    <n v="0"/>
    <n v="0"/>
    <n v="0"/>
    <n v="0"/>
    <n v="0"/>
    <n v="0"/>
    <n v="0"/>
    <n v="0"/>
    <n v="0"/>
    <n v="0"/>
    <m/>
    <n v="0"/>
    <n v="0"/>
    <n v="0"/>
    <n v="0"/>
    <n v="1"/>
    <n v="0"/>
  </r>
  <r>
    <x v="16"/>
    <m/>
    <n v="0"/>
    <s v="C"/>
    <s v="203 Полотно дверное 800 ясень снежный"/>
    <n v="0"/>
    <n v="0"/>
    <n v="0"/>
    <n v="0"/>
    <n v="0"/>
    <n v="0"/>
    <n v="0"/>
    <n v="0"/>
    <n v="0"/>
    <n v="0"/>
    <n v="0"/>
    <n v="0"/>
    <m/>
    <n v="0"/>
    <n v="0"/>
    <n v="0"/>
    <n v="0"/>
    <n v="1"/>
    <n v="0"/>
  </r>
  <r>
    <x v="16"/>
    <m/>
    <n v="0"/>
    <s v="C"/>
    <s v="203 Полотно дверное 900 ясень снежный"/>
    <n v="0"/>
    <n v="0"/>
    <n v="0"/>
    <n v="0"/>
    <n v="0"/>
    <n v="0"/>
    <n v="0"/>
    <n v="0"/>
    <n v="0"/>
    <n v="0"/>
    <n v="0"/>
    <n v="0"/>
    <m/>
    <n v="0"/>
    <n v="0"/>
    <n v="0"/>
    <n v="0"/>
    <n v="1"/>
    <n v="0"/>
  </r>
  <r>
    <x v="16"/>
    <m/>
    <n v="0"/>
    <s v="C"/>
    <s v="204 Полотно дверное 600 ясень снежный"/>
    <n v="0"/>
    <n v="0"/>
    <n v="0"/>
    <n v="0"/>
    <n v="0"/>
    <n v="0"/>
    <n v="0"/>
    <n v="0"/>
    <n v="0"/>
    <n v="0"/>
    <n v="0"/>
    <n v="0"/>
    <m/>
    <n v="0"/>
    <n v="0"/>
    <n v="0"/>
    <n v="0"/>
    <n v="1"/>
    <n v="0"/>
  </r>
  <r>
    <x v="16"/>
    <m/>
    <n v="0.5"/>
    <s v="C"/>
    <s v="204 Полотно дверное 700 ясень снежный"/>
    <n v="0"/>
    <n v="0"/>
    <n v="0"/>
    <n v="0"/>
    <n v="0"/>
    <n v="0"/>
    <n v="0"/>
    <n v="0"/>
    <n v="1"/>
    <n v="0"/>
    <n v="1"/>
    <n v="0.2"/>
    <m/>
    <n v="1"/>
    <n v="1"/>
    <n v="0"/>
    <n v="0"/>
    <n v="1"/>
    <n v="0"/>
  </r>
  <r>
    <x v="16"/>
    <m/>
    <n v="0"/>
    <s v="C"/>
    <s v="204 Полотно дверное 800 ясень снежный"/>
    <n v="0"/>
    <n v="0"/>
    <n v="0"/>
    <n v="0"/>
    <n v="0"/>
    <n v="0"/>
    <n v="0"/>
    <n v="0"/>
    <n v="0"/>
    <n v="0"/>
    <n v="0"/>
    <n v="0"/>
    <m/>
    <n v="0"/>
    <n v="0"/>
    <n v="0"/>
    <n v="0"/>
    <n v="1"/>
    <n v="0"/>
  </r>
  <r>
    <x v="16"/>
    <m/>
    <n v="0"/>
    <s v="C"/>
    <s v="204 Полотно дверное 900 ясень снежный"/>
    <n v="0"/>
    <n v="0"/>
    <n v="0"/>
    <n v="0"/>
    <n v="0"/>
    <n v="0"/>
    <n v="0"/>
    <n v="0"/>
    <n v="0"/>
    <n v="0"/>
    <n v="0"/>
    <n v="0"/>
    <m/>
    <n v="0"/>
    <n v="0"/>
    <n v="0"/>
    <n v="0"/>
    <n v="1"/>
    <n v="0"/>
  </r>
  <r>
    <x v="16"/>
    <m/>
    <n v="0"/>
    <s v="C"/>
    <s v="205 Полотно дверное 600 ясень снежный"/>
    <n v="0"/>
    <n v="0"/>
    <n v="0"/>
    <n v="0"/>
    <n v="0"/>
    <n v="0"/>
    <n v="0"/>
    <n v="0"/>
    <n v="0"/>
    <n v="0"/>
    <n v="0"/>
    <n v="0"/>
    <m/>
    <n v="0"/>
    <n v="0"/>
    <n v="0"/>
    <n v="0"/>
    <n v="1"/>
    <n v="0"/>
  </r>
  <r>
    <x v="16"/>
    <m/>
    <n v="0.5"/>
    <s v="C"/>
    <s v="205 Полотно дверное 700 ясень снежный"/>
    <n v="1"/>
    <n v="0"/>
    <n v="0"/>
    <n v="0"/>
    <n v="0"/>
    <n v="0"/>
    <n v="0"/>
    <n v="0"/>
    <n v="1"/>
    <n v="0"/>
    <n v="1"/>
    <n v="0.2"/>
    <m/>
    <n v="1"/>
    <n v="1"/>
    <n v="0"/>
    <n v="0"/>
    <n v="1"/>
    <n v="0"/>
  </r>
  <r>
    <x v="16"/>
    <m/>
    <n v="0"/>
    <s v="C"/>
    <s v="205 Полотно дверное 800 ясень снежный"/>
    <n v="0"/>
    <n v="0"/>
    <n v="0"/>
    <n v="0"/>
    <n v="0"/>
    <n v="0"/>
    <n v="0"/>
    <n v="0"/>
    <n v="0"/>
    <n v="0"/>
    <n v="0"/>
    <n v="0"/>
    <m/>
    <n v="0"/>
    <n v="0"/>
    <n v="0"/>
    <n v="0"/>
    <n v="1"/>
    <n v="0"/>
  </r>
  <r>
    <x v="16"/>
    <m/>
    <n v="0"/>
    <s v="C"/>
    <s v="205 Полотно дверное 900 ясень снежный"/>
    <n v="0"/>
    <n v="0"/>
    <n v="0"/>
    <n v="0"/>
    <n v="0"/>
    <n v="0"/>
    <n v="0"/>
    <n v="0"/>
    <n v="0"/>
    <n v="0"/>
    <n v="0"/>
    <n v="0"/>
    <m/>
    <n v="0"/>
    <n v="0"/>
    <n v="0"/>
    <n v="0"/>
    <n v="1"/>
    <n v="0"/>
  </r>
  <r>
    <x v="16"/>
    <m/>
    <n v="0"/>
    <s v="C"/>
    <s v="206 Полотно дверное 600 ясень снежный"/>
    <n v="0"/>
    <n v="0"/>
    <n v="0"/>
    <n v="0"/>
    <n v="0"/>
    <n v="0"/>
    <n v="0"/>
    <n v="0"/>
    <n v="0"/>
    <n v="0"/>
    <n v="0"/>
    <n v="0"/>
    <m/>
    <n v="0"/>
    <n v="0"/>
    <n v="0"/>
    <n v="0"/>
    <n v="1"/>
    <n v="0"/>
  </r>
  <r>
    <x v="16"/>
    <m/>
    <n v="0"/>
    <s v="C"/>
    <s v="206 Полотно дверное 700 ясень снежный"/>
    <n v="0"/>
    <n v="0"/>
    <n v="0"/>
    <n v="0"/>
    <n v="0"/>
    <n v="0"/>
    <n v="0"/>
    <n v="0"/>
    <n v="0"/>
    <n v="0"/>
    <n v="0"/>
    <n v="0"/>
    <m/>
    <n v="0"/>
    <n v="0"/>
    <n v="0"/>
    <n v="0"/>
    <n v="1"/>
    <n v="0"/>
  </r>
  <r>
    <x v="16"/>
    <m/>
    <n v="0"/>
    <s v="C"/>
    <s v="206 Полотно дверное 800 ясень снежный"/>
    <n v="0"/>
    <n v="0"/>
    <n v="0"/>
    <n v="0"/>
    <n v="0"/>
    <n v="0"/>
    <n v="0"/>
    <n v="0"/>
    <n v="0"/>
    <n v="0"/>
    <n v="0"/>
    <n v="0"/>
    <m/>
    <n v="0"/>
    <n v="0"/>
    <n v="0"/>
    <n v="0"/>
    <n v="1"/>
    <n v="0"/>
  </r>
  <r>
    <x v="16"/>
    <m/>
    <n v="0"/>
    <s v="C"/>
    <s v="206 Полотно дверное 900 ясень снежный"/>
    <n v="0"/>
    <n v="0"/>
    <n v="0"/>
    <n v="0"/>
    <n v="0"/>
    <n v="0"/>
    <n v="0"/>
    <n v="0"/>
    <n v="0"/>
    <n v="0"/>
    <n v="0"/>
    <n v="0"/>
    <m/>
    <n v="0"/>
    <n v="0"/>
    <n v="0"/>
    <n v="0"/>
    <n v="1"/>
    <n v="0"/>
  </r>
  <r>
    <x v="16"/>
    <m/>
    <n v="0"/>
    <s v="C"/>
    <s v="207 Полотно дверное 600 ясень снежный"/>
    <n v="0"/>
    <n v="0"/>
    <n v="0"/>
    <n v="0"/>
    <n v="0"/>
    <n v="0"/>
    <n v="0"/>
    <n v="0"/>
    <n v="0"/>
    <n v="0"/>
    <n v="0"/>
    <n v="0"/>
    <m/>
    <n v="0"/>
    <n v="0"/>
    <n v="0"/>
    <n v="0"/>
    <n v="1"/>
    <n v="0"/>
  </r>
  <r>
    <x v="16"/>
    <m/>
    <n v="0"/>
    <s v="C"/>
    <s v="207 Полотно дверное 700 ясень снежный"/>
    <n v="0"/>
    <n v="1"/>
    <n v="0"/>
    <n v="0"/>
    <n v="0"/>
    <n v="0"/>
    <n v="0"/>
    <n v="0"/>
    <n v="0"/>
    <n v="0"/>
    <n v="0"/>
    <n v="0"/>
    <m/>
    <n v="0"/>
    <n v="0"/>
    <n v="0"/>
    <n v="0"/>
    <n v="1"/>
    <n v="0"/>
  </r>
  <r>
    <x v="16"/>
    <m/>
    <n v="0"/>
    <s v="C"/>
    <s v="207 Полотно дверное 800 ясень снежный"/>
    <n v="0"/>
    <n v="0"/>
    <n v="0"/>
    <n v="0"/>
    <n v="0"/>
    <n v="0"/>
    <n v="0"/>
    <n v="0"/>
    <n v="0"/>
    <n v="0"/>
    <n v="0"/>
    <n v="0"/>
    <m/>
    <n v="0"/>
    <n v="0"/>
    <n v="0"/>
    <n v="0"/>
    <n v="1"/>
    <n v="0"/>
  </r>
  <r>
    <x v="16"/>
    <m/>
    <n v="0"/>
    <s v="C"/>
    <s v="207 Полотно дверное 900 ясень снежный"/>
    <n v="0"/>
    <n v="0"/>
    <n v="0"/>
    <n v="0"/>
    <n v="0"/>
    <n v="0"/>
    <n v="0"/>
    <n v="0"/>
    <n v="0"/>
    <n v="0"/>
    <n v="0"/>
    <n v="0"/>
    <m/>
    <n v="0"/>
    <n v="0"/>
    <n v="0"/>
    <n v="0"/>
    <n v="1"/>
    <n v="0"/>
  </r>
  <r>
    <x v="16"/>
    <m/>
    <n v="0"/>
    <s v="C"/>
    <s v="208 Полотно дверное 600 ясень снежный"/>
    <n v="0"/>
    <n v="0"/>
    <n v="0"/>
    <n v="0"/>
    <n v="0"/>
    <n v="0"/>
    <n v="0"/>
    <n v="0"/>
    <n v="0"/>
    <n v="0"/>
    <n v="0"/>
    <n v="0"/>
    <m/>
    <n v="0"/>
    <n v="0"/>
    <n v="0"/>
    <n v="0"/>
    <n v="1"/>
    <n v="0"/>
  </r>
  <r>
    <x v="16"/>
    <m/>
    <n v="0"/>
    <s v="C"/>
    <s v="208 Полотно дверное 700 ясень снежный"/>
    <n v="0"/>
    <n v="0"/>
    <n v="0"/>
    <n v="0"/>
    <n v="0"/>
    <n v="0"/>
    <n v="0"/>
    <n v="0"/>
    <n v="0"/>
    <n v="0"/>
    <n v="0"/>
    <n v="0"/>
    <m/>
    <n v="0"/>
    <n v="0"/>
    <n v="0"/>
    <n v="0"/>
    <n v="1"/>
    <n v="0"/>
  </r>
  <r>
    <x v="16"/>
    <m/>
    <n v="0"/>
    <s v="C"/>
    <s v="208 Полотно дверное 800 ясень снежный"/>
    <n v="0"/>
    <n v="0"/>
    <n v="0"/>
    <n v="0"/>
    <n v="0"/>
    <n v="0"/>
    <n v="0"/>
    <n v="0"/>
    <n v="0"/>
    <n v="0"/>
    <n v="0"/>
    <n v="0"/>
    <m/>
    <n v="0"/>
    <n v="0"/>
    <n v="0"/>
    <n v="0"/>
    <n v="1"/>
    <n v="0"/>
  </r>
  <r>
    <x v="16"/>
    <m/>
    <n v="0"/>
    <s v="C"/>
    <s v="208 Полотно дверное 900 ясень снежный"/>
    <n v="0"/>
    <n v="0"/>
    <n v="0"/>
    <n v="0"/>
    <n v="0"/>
    <n v="0"/>
    <n v="0"/>
    <n v="0"/>
    <n v="0"/>
    <n v="0"/>
    <n v="0"/>
    <n v="0"/>
    <m/>
    <n v="0"/>
    <n v="0"/>
    <n v="0"/>
    <n v="0"/>
    <n v="1"/>
    <n v="0"/>
  </r>
  <r>
    <x v="16"/>
    <m/>
    <n v="0"/>
    <s v="C"/>
    <s v="215 Полотно дверное 600 ясень снежный"/>
    <n v="0"/>
    <n v="0"/>
    <n v="0"/>
    <n v="0"/>
    <n v="0"/>
    <n v="0"/>
    <n v="0"/>
    <n v="0"/>
    <n v="0"/>
    <n v="0"/>
    <n v="0"/>
    <n v="0"/>
    <m/>
    <n v="0"/>
    <n v="0"/>
    <n v="0"/>
    <n v="0"/>
    <n v="1"/>
    <n v="0"/>
  </r>
  <r>
    <x v="16"/>
    <m/>
    <n v="0"/>
    <s v="C"/>
    <s v="215 Полотно дверное 700 ясень снежный"/>
    <n v="0"/>
    <n v="1"/>
    <n v="0"/>
    <n v="0"/>
    <n v="0"/>
    <n v="0"/>
    <n v="0"/>
    <n v="0"/>
    <n v="0"/>
    <n v="0"/>
    <n v="0"/>
    <n v="0"/>
    <m/>
    <n v="0"/>
    <n v="0"/>
    <n v="0"/>
    <n v="0"/>
    <n v="1"/>
    <n v="0"/>
  </r>
  <r>
    <x v="16"/>
    <m/>
    <n v="0"/>
    <s v="C"/>
    <s v="215 Полотно дверное 800 ясень снежный"/>
    <n v="0"/>
    <n v="0"/>
    <n v="0"/>
    <n v="0"/>
    <n v="0"/>
    <n v="0"/>
    <n v="0"/>
    <n v="0"/>
    <n v="0"/>
    <n v="0"/>
    <n v="0"/>
    <n v="0"/>
    <m/>
    <n v="0"/>
    <n v="0"/>
    <n v="0"/>
    <n v="0"/>
    <n v="1"/>
    <n v="0"/>
  </r>
  <r>
    <x v="16"/>
    <m/>
    <n v="0"/>
    <s v="C"/>
    <s v="215 Полотно дверное 900 ясень снежный"/>
    <n v="0"/>
    <n v="0"/>
    <n v="0"/>
    <n v="0"/>
    <n v="0"/>
    <n v="0"/>
    <n v="0"/>
    <n v="0"/>
    <n v="0"/>
    <n v="0"/>
    <n v="0"/>
    <n v="0"/>
    <m/>
    <n v="0"/>
    <n v="0"/>
    <n v="0"/>
    <n v="0"/>
    <n v="1"/>
    <n v="0"/>
  </r>
  <r>
    <x v="16"/>
    <m/>
    <n v="0"/>
    <s v="C"/>
    <s v="216 Полотно дверное 600 ясень снежный"/>
    <n v="0"/>
    <n v="0"/>
    <n v="0"/>
    <n v="0"/>
    <n v="0"/>
    <n v="0"/>
    <n v="0"/>
    <n v="0"/>
    <n v="0"/>
    <n v="0"/>
    <n v="0"/>
    <n v="0"/>
    <m/>
    <n v="0"/>
    <n v="0"/>
    <n v="0"/>
    <n v="0"/>
    <n v="1"/>
    <n v="0"/>
  </r>
  <r>
    <x v="16"/>
    <m/>
    <n v="0"/>
    <s v="C"/>
    <s v="216 Полотно дверное 700 ясень снежный"/>
    <n v="0"/>
    <n v="0"/>
    <n v="0"/>
    <n v="0"/>
    <n v="0"/>
    <n v="0"/>
    <n v="0"/>
    <n v="0"/>
    <n v="0"/>
    <n v="0"/>
    <n v="0"/>
    <n v="0"/>
    <m/>
    <n v="0"/>
    <n v="0"/>
    <n v="0"/>
    <n v="0"/>
    <n v="1"/>
    <n v="0"/>
  </r>
  <r>
    <x v="16"/>
    <m/>
    <n v="0"/>
    <s v="C"/>
    <s v="216 Полотно дверное 800 ясень снежный"/>
    <n v="0"/>
    <n v="0"/>
    <n v="0"/>
    <n v="0"/>
    <n v="0"/>
    <n v="0"/>
    <n v="0"/>
    <n v="0"/>
    <n v="0"/>
    <n v="0"/>
    <n v="0"/>
    <n v="0"/>
    <m/>
    <n v="0"/>
    <n v="0"/>
    <n v="0"/>
    <n v="0"/>
    <n v="1"/>
    <n v="0"/>
  </r>
  <r>
    <x v="16"/>
    <m/>
    <n v="0"/>
    <s v="C"/>
    <s v="216 Полотно дверное 900 ясень снежный"/>
    <n v="0"/>
    <n v="0"/>
    <n v="0"/>
    <n v="0"/>
    <n v="0"/>
    <n v="0"/>
    <n v="0"/>
    <n v="0"/>
    <n v="0"/>
    <n v="0"/>
    <n v="0"/>
    <n v="0"/>
    <m/>
    <n v="0"/>
    <n v="0"/>
    <n v="0"/>
    <n v="0"/>
    <n v="1"/>
    <n v="0"/>
  </r>
  <r>
    <x v="0"/>
    <m/>
    <m/>
    <m/>
    <s v="Деталь короба ЭКОШПОН 34*75*2050 ясень снежный"/>
    <n v="15"/>
    <n v="2.5"/>
    <n v="0"/>
    <n v="0"/>
    <n v="0"/>
    <n v="0"/>
    <n v="0"/>
    <n v="0"/>
    <n v="2.5"/>
    <n v="0"/>
    <n v="2.5"/>
    <n v="0.4"/>
    <m/>
    <n v="2.5"/>
    <n v="1"/>
    <m/>
    <n v="0"/>
    <n v="1.25"/>
    <n v="0"/>
  </r>
  <r>
    <x v="0"/>
    <m/>
    <m/>
    <m/>
    <s v="Доборный элемент ЭКОШПОН 10*100*2070 ясень снежный"/>
    <n v="0"/>
    <n v="0"/>
    <n v="0"/>
    <n v="0"/>
    <n v="0"/>
    <n v="0"/>
    <n v="0"/>
    <n v="0"/>
    <n v="0"/>
    <n v="0"/>
    <n v="0"/>
    <n v="0"/>
    <m/>
    <n v="0"/>
    <n v="0"/>
    <m/>
    <n v="0"/>
    <n v="0"/>
    <n v="0"/>
  </r>
  <r>
    <x v="0"/>
    <m/>
    <m/>
    <m/>
    <s v="Доборный элемент ЭКОШПОН 10*150*2070 ясень снежный"/>
    <n v="0"/>
    <n v="0"/>
    <n v="0"/>
    <n v="0"/>
    <n v="0"/>
    <n v="0"/>
    <n v="0"/>
    <n v="0"/>
    <n v="0"/>
    <n v="0"/>
    <n v="0"/>
    <n v="0"/>
    <m/>
    <n v="0"/>
    <n v="0"/>
    <m/>
    <n v="0"/>
    <n v="0"/>
    <n v="0"/>
  </r>
  <r>
    <x v="0"/>
    <m/>
    <m/>
    <m/>
    <s v="Наличник угловой ЭКОШПОН 8*70*2150 ясень снежный"/>
    <n v="15"/>
    <n v="2.5"/>
    <n v="0"/>
    <n v="0"/>
    <n v="0"/>
    <n v="0"/>
    <n v="0"/>
    <n v="0"/>
    <n v="2.5"/>
    <n v="0"/>
    <n v="2.5"/>
    <n v="0.4"/>
    <m/>
    <n v="2.5"/>
    <n v="1"/>
    <m/>
    <n v="0"/>
    <n v="1.25"/>
    <n v="0"/>
  </r>
  <r>
    <x v="0"/>
    <m/>
    <m/>
    <m/>
    <s v="Нащельник ЭКОШПОН ясень снежный"/>
    <n v="0"/>
    <n v="0"/>
    <n v="0"/>
    <n v="0"/>
    <n v="0"/>
    <n v="0"/>
    <n v="0"/>
    <n v="0"/>
    <n v="0"/>
    <n v="0"/>
    <n v="0"/>
    <n v="0"/>
    <m/>
    <n v="0"/>
    <n v="0"/>
    <m/>
    <n v="0"/>
    <n v="0"/>
    <n v="0"/>
  </r>
  <r>
    <x v="0"/>
    <m/>
    <m/>
    <m/>
    <s v="Гармошки"/>
    <m/>
    <m/>
    <m/>
    <m/>
    <m/>
    <m/>
    <m/>
    <m/>
    <m/>
    <m/>
    <m/>
    <m/>
    <m/>
    <n v="0"/>
    <m/>
    <m/>
    <m/>
    <m/>
    <m/>
  </r>
  <r>
    <x v="0"/>
    <m/>
    <m/>
    <m/>
    <s v="Венге"/>
    <m/>
    <m/>
    <m/>
    <m/>
    <m/>
    <m/>
    <m/>
    <m/>
    <m/>
    <m/>
    <n v="13"/>
    <m/>
    <m/>
    <m/>
    <m/>
    <m/>
    <m/>
    <m/>
    <m/>
  </r>
  <r>
    <x v="17"/>
    <m/>
    <n v="0"/>
    <s v="C"/>
    <s v="Дверь антресольная венге"/>
    <n v="15"/>
    <n v="0"/>
    <n v="0"/>
    <n v="0"/>
    <n v="0"/>
    <n v="0"/>
    <n v="0"/>
    <n v="0"/>
    <n v="0"/>
    <n v="0"/>
    <n v="0"/>
    <n v="0"/>
    <m/>
    <n v="0"/>
    <n v="0"/>
    <n v="0"/>
    <n v="0"/>
    <n v="1"/>
    <n v="0"/>
  </r>
  <r>
    <x v="17"/>
    <m/>
    <n v="0.23076923076923078"/>
    <s v="C"/>
    <s v="Дверь раздвижная венге Фаворит (с декор вставками)"/>
    <n v="6"/>
    <n v="1"/>
    <n v="0"/>
    <n v="0"/>
    <n v="0"/>
    <n v="0"/>
    <n v="0"/>
    <n v="0"/>
    <n v="3"/>
    <n v="0"/>
    <n v="3"/>
    <n v="0.5"/>
    <n v="5"/>
    <n v="3"/>
    <n v="-0.66666666666666663"/>
    <n v="0"/>
    <n v="0"/>
    <n v="1"/>
    <n v="0"/>
  </r>
  <r>
    <x v="17"/>
    <m/>
    <n v="0.76923076923076927"/>
    <s v="A"/>
    <s v="Дверь раскладывающаяся венге СТИЛЬ"/>
    <n v="0"/>
    <n v="4"/>
    <n v="1"/>
    <n v="0"/>
    <n v="0"/>
    <n v="5"/>
    <n v="0"/>
    <n v="1"/>
    <n v="1"/>
    <n v="3"/>
    <n v="10"/>
    <n v="1.7"/>
    <n v="5"/>
    <n v="7"/>
    <n v="0.2857142857142857"/>
    <n v="0"/>
    <n v="5"/>
    <n v="1"/>
    <n v="5"/>
  </r>
  <r>
    <x v="17"/>
    <m/>
    <n v="0"/>
    <s v="C"/>
    <s v="Комп.№1 СТИЛЬ венге, планка 120 мм, петля 25 мм"/>
    <n v="1"/>
    <n v="0"/>
    <n v="0"/>
    <n v="0"/>
    <n v="0"/>
    <n v="0"/>
    <n v="0"/>
    <n v="0"/>
    <n v="0"/>
    <n v="0"/>
    <n v="0"/>
    <n v="0"/>
    <m/>
    <n v="0"/>
    <n v="0"/>
    <n v="0"/>
    <n v="0"/>
    <n v="1"/>
    <n v="0"/>
  </r>
  <r>
    <x v="17"/>
    <m/>
    <n v="0"/>
    <s v="C"/>
    <s v="Комп.№1 ФАВОР венге, планка 120 мм, петля 25 мм"/>
    <n v="0"/>
    <n v="0"/>
    <n v="0"/>
    <n v="0"/>
    <n v="0"/>
    <n v="0"/>
    <n v="0"/>
    <n v="0"/>
    <n v="0"/>
    <n v="0"/>
    <n v="0"/>
    <n v="0"/>
    <m/>
    <n v="0"/>
    <n v="0"/>
    <n v="0"/>
    <n v="0"/>
    <n v="1"/>
    <n v="0"/>
  </r>
  <r>
    <x v="17"/>
    <m/>
    <n v="0"/>
    <s v="C"/>
    <s v="Компл.№2 СТИЛЬ венге, планка 120 мм, петля 25/2 шт"/>
    <n v="0"/>
    <n v="0"/>
    <n v="0"/>
    <n v="0"/>
    <n v="0"/>
    <n v="0"/>
    <n v="0"/>
    <n v="0"/>
    <n v="0"/>
    <n v="0"/>
    <n v="0"/>
    <n v="0"/>
    <m/>
    <n v="0"/>
    <n v="0"/>
    <n v="0"/>
    <n v="0"/>
    <n v="1"/>
    <n v="0"/>
  </r>
  <r>
    <x v="17"/>
    <m/>
    <n v="0"/>
    <s v="C"/>
    <s v="Компл.№2 ФАВОР венге планка 120мм, петля 25/2 шт"/>
    <n v="2"/>
    <n v="0"/>
    <n v="0"/>
    <n v="0"/>
    <n v="0"/>
    <n v="0"/>
    <n v="0"/>
    <n v="0"/>
    <n v="0"/>
    <n v="0"/>
    <n v="0"/>
    <n v="0"/>
    <m/>
    <n v="0"/>
    <n v="0"/>
    <n v="0"/>
    <n v="0"/>
    <n v="1"/>
    <n v="0"/>
  </r>
  <r>
    <x v="0"/>
    <m/>
    <m/>
    <m/>
    <s v="Вишня"/>
    <m/>
    <m/>
    <m/>
    <m/>
    <m/>
    <m/>
    <m/>
    <m/>
    <m/>
    <m/>
    <n v="19"/>
    <n v="3.2"/>
    <m/>
    <m/>
    <m/>
    <m/>
    <m/>
    <m/>
    <m/>
  </r>
  <r>
    <x v="18"/>
    <m/>
    <n v="0"/>
    <s v="C"/>
    <s v="Дверь антресольная вишня"/>
    <n v="16"/>
    <n v="0"/>
    <n v="0"/>
    <n v="0"/>
    <n v="0"/>
    <n v="0"/>
    <n v="0"/>
    <n v="0"/>
    <n v="0"/>
    <n v="0"/>
    <n v="0"/>
    <n v="0"/>
    <m/>
    <n v="0"/>
    <n v="0"/>
    <n v="0"/>
    <n v="0"/>
    <n v="1"/>
    <n v="0"/>
  </r>
  <r>
    <x v="18"/>
    <m/>
    <n v="0.21052631578947367"/>
    <s v="C"/>
    <s v="Дверь раздвижная вишня Фаворит (с декор вставками)"/>
    <n v="7"/>
    <n v="0"/>
    <n v="0"/>
    <n v="0"/>
    <n v="0"/>
    <n v="2"/>
    <n v="0"/>
    <n v="1"/>
    <n v="1"/>
    <n v="0"/>
    <n v="4"/>
    <n v="0.7"/>
    <n v="4"/>
    <n v="1"/>
    <n v="-3"/>
    <n v="0"/>
    <n v="0"/>
    <n v="1"/>
    <n v="0"/>
  </r>
  <r>
    <x v="18"/>
    <m/>
    <n v="0.78947368421052633"/>
    <s v="A"/>
    <s v="Дверь раскладывающаяся вишня СТИЛЬ"/>
    <n v="3"/>
    <n v="5"/>
    <n v="0"/>
    <n v="0"/>
    <n v="0"/>
    <n v="2"/>
    <n v="7"/>
    <n v="1"/>
    <n v="0"/>
    <n v="5"/>
    <n v="15"/>
    <n v="2.5"/>
    <n v="5"/>
    <n v="3"/>
    <n v="-0.66666666666666663"/>
    <n v="0"/>
    <n v="2"/>
    <n v="1"/>
    <n v="2"/>
  </r>
  <r>
    <x v="18"/>
    <m/>
    <n v="0"/>
    <s v="C"/>
    <s v="Комп.№1 СТИЛЬ вишня, планка 120 мм, петля 25 мм"/>
    <n v="4"/>
    <n v="0"/>
    <n v="0"/>
    <n v="0"/>
    <n v="0"/>
    <n v="0"/>
    <n v="0"/>
    <n v="0"/>
    <n v="0"/>
    <n v="0"/>
    <n v="0"/>
    <n v="0"/>
    <m/>
    <n v="0"/>
    <n v="0"/>
    <n v="0"/>
    <n v="0"/>
    <n v="1"/>
    <n v="0"/>
  </r>
  <r>
    <x v="18"/>
    <m/>
    <n v="0"/>
    <s v="C"/>
    <s v="Комп.№1 ФАВОР вишня, планка 120 мм, петля 25 мм"/>
    <n v="0"/>
    <n v="0"/>
    <n v="0"/>
    <n v="0"/>
    <n v="0"/>
    <n v="0"/>
    <n v="0"/>
    <n v="0"/>
    <n v="0"/>
    <n v="0"/>
    <n v="0"/>
    <n v="0"/>
    <m/>
    <n v="0"/>
    <n v="0"/>
    <n v="0"/>
    <n v="0"/>
    <n v="1"/>
    <n v="0"/>
  </r>
  <r>
    <x v="18"/>
    <m/>
    <n v="0"/>
    <s v="C"/>
    <s v="Компл.№2 СТИЛЬ вишня, планка 120 мм, петля 25/2 шт"/>
    <n v="0"/>
    <n v="0"/>
    <n v="0"/>
    <n v="0"/>
    <n v="0"/>
    <n v="0"/>
    <n v="0"/>
    <n v="0"/>
    <n v="0"/>
    <n v="0"/>
    <n v="0"/>
    <n v="0"/>
    <m/>
    <n v="0"/>
    <n v="0"/>
    <n v="0"/>
    <n v="0"/>
    <n v="1"/>
    <n v="0"/>
  </r>
  <r>
    <x v="18"/>
    <m/>
    <n v="0"/>
    <s v="C"/>
    <s v="Компл.№2 ФАВОР вишня планка 120мм, петля 25/2 шт"/>
    <n v="2"/>
    <n v="0"/>
    <n v="0"/>
    <n v="0"/>
    <n v="0"/>
    <n v="0"/>
    <n v="0"/>
    <n v="0"/>
    <n v="0"/>
    <n v="0"/>
    <n v="0"/>
    <n v="0"/>
    <m/>
    <n v="0"/>
    <n v="0"/>
    <n v="0"/>
    <n v="0"/>
    <n v="1"/>
    <n v="0"/>
  </r>
  <r>
    <x v="0"/>
    <m/>
    <m/>
    <m/>
    <s v="Груша карат"/>
    <m/>
    <m/>
    <m/>
    <m/>
    <m/>
    <m/>
    <m/>
    <m/>
    <m/>
    <m/>
    <n v="16"/>
    <n v="2.7"/>
    <m/>
    <m/>
    <m/>
    <m/>
    <m/>
    <m/>
    <m/>
  </r>
  <r>
    <x v="19"/>
    <m/>
    <n v="6.25E-2"/>
    <s v="C"/>
    <s v="Дверь раздвижная груша карат Фаворит(с декор вст.)"/>
    <n v="9"/>
    <n v="0"/>
    <n v="0"/>
    <n v="0"/>
    <n v="0"/>
    <n v="0"/>
    <n v="1"/>
    <n v="0"/>
    <n v="0"/>
    <n v="0"/>
    <n v="1"/>
    <n v="0.2"/>
    <n v="4"/>
    <n v="-1"/>
    <n v="5"/>
    <n v="0"/>
    <n v="0"/>
    <n v="1"/>
    <n v="0"/>
  </r>
  <r>
    <x v="19"/>
    <m/>
    <n v="0.9375"/>
    <s v="B"/>
    <s v="Дверь раскладывающаяся груша карат СТИЛЬ"/>
    <n v="8"/>
    <n v="0"/>
    <n v="0"/>
    <n v="0"/>
    <n v="0"/>
    <n v="1"/>
    <n v="5"/>
    <n v="1"/>
    <n v="4"/>
    <n v="4"/>
    <n v="15"/>
    <n v="2.5"/>
    <n v="8"/>
    <n v="7"/>
    <n v="-0.14285714285714285"/>
    <n v="0"/>
    <n v="0"/>
    <n v="1"/>
    <n v="0"/>
  </r>
  <r>
    <x v="19"/>
    <m/>
    <n v="0"/>
    <s v="C"/>
    <s v="Комп.№1 СТИЛЬ груша-к, планка 120 мм, петля 25 мм"/>
    <n v="0"/>
    <n v="0"/>
    <n v="0"/>
    <n v="0"/>
    <n v="0"/>
    <n v="0"/>
    <n v="0"/>
    <n v="0"/>
    <n v="0"/>
    <n v="0"/>
    <n v="0"/>
    <n v="0"/>
    <m/>
    <n v="0"/>
    <n v="0"/>
    <n v="0"/>
    <n v="0"/>
    <n v="1"/>
    <n v="0"/>
  </r>
  <r>
    <x v="19"/>
    <m/>
    <n v="0"/>
    <s v="C"/>
    <s v="Комп.№1 ФАВОР груша-к, планка 120 мм, петля 25 мм"/>
    <n v="0"/>
    <n v="0"/>
    <n v="0"/>
    <n v="0"/>
    <n v="0"/>
    <n v="0"/>
    <n v="0"/>
    <n v="0"/>
    <n v="0"/>
    <n v="0"/>
    <n v="0"/>
    <n v="0"/>
    <m/>
    <n v="0"/>
    <n v="0"/>
    <n v="0"/>
    <n v="0"/>
    <n v="1"/>
    <n v="0"/>
  </r>
  <r>
    <x v="0"/>
    <m/>
    <m/>
    <m/>
    <s v="Дуб старый"/>
    <m/>
    <m/>
    <m/>
    <m/>
    <m/>
    <m/>
    <m/>
    <m/>
    <m/>
    <m/>
    <n v="17"/>
    <n v="2.8"/>
    <m/>
    <m/>
    <m/>
    <m/>
    <m/>
    <m/>
    <m/>
  </r>
  <r>
    <x v="20"/>
    <m/>
    <n v="0"/>
    <s v="C"/>
    <s v="Дверь антресольная дуб старый"/>
    <n v="10"/>
    <n v="0"/>
    <n v="0"/>
    <n v="0"/>
    <n v="0"/>
    <n v="0"/>
    <n v="0"/>
    <n v="0"/>
    <n v="0"/>
    <n v="0"/>
    <n v="0"/>
    <n v="0"/>
    <m/>
    <n v="0"/>
    <n v="0"/>
    <n v="0"/>
    <n v="0"/>
    <n v="1"/>
    <n v="0"/>
  </r>
  <r>
    <x v="20"/>
    <m/>
    <n v="0.23529411764705882"/>
    <s v="C"/>
    <s v="Дверь раздвижная дуб старый Фаворит (с декор вст.)"/>
    <n v="6"/>
    <n v="0"/>
    <n v="0"/>
    <n v="0"/>
    <n v="0"/>
    <n v="1"/>
    <n v="0"/>
    <n v="0"/>
    <n v="1"/>
    <n v="2"/>
    <n v="4"/>
    <n v="0.7"/>
    <n v="4"/>
    <n v="5"/>
    <n v="0.2"/>
    <n v="0"/>
    <n v="0"/>
    <n v="1"/>
    <n v="0"/>
  </r>
  <r>
    <x v="20"/>
    <m/>
    <n v="0.76470588235294112"/>
    <s v="A"/>
    <s v="Дверь раскладывающаяся дуб старый СТИЛЬ"/>
    <n v="7"/>
    <n v="3"/>
    <n v="0"/>
    <n v="0"/>
    <n v="0"/>
    <n v="2"/>
    <n v="5"/>
    <n v="2"/>
    <n v="0"/>
    <n v="4"/>
    <n v="13"/>
    <n v="2.2000000000000002"/>
    <n v="6"/>
    <n v="3"/>
    <n v="-1"/>
    <n v="0"/>
    <n v="0"/>
    <n v="1"/>
    <n v="0"/>
  </r>
  <r>
    <x v="20"/>
    <m/>
    <n v="0"/>
    <s v="C"/>
    <s v="Комп.№1 СТИЛЬ дуб старый, планка 120мм, петля 25мм"/>
    <n v="0"/>
    <n v="0"/>
    <n v="0"/>
    <n v="0"/>
    <n v="0"/>
    <n v="0"/>
    <n v="0"/>
    <n v="0"/>
    <n v="0"/>
    <n v="0"/>
    <n v="0"/>
    <n v="0"/>
    <m/>
    <n v="0"/>
    <n v="0"/>
    <n v="0"/>
    <n v="0"/>
    <n v="1"/>
    <n v="0"/>
  </r>
  <r>
    <x v="20"/>
    <m/>
    <n v="0"/>
    <s v="C"/>
    <s v="Комп.№1 ФАВОР дуб старый, планка 120мм, петля 25мм"/>
    <n v="2"/>
    <n v="0"/>
    <n v="0"/>
    <n v="0"/>
    <n v="0"/>
    <n v="0"/>
    <n v="0"/>
    <n v="0"/>
    <n v="0"/>
    <n v="0"/>
    <n v="0"/>
    <n v="0"/>
    <m/>
    <n v="0"/>
    <n v="0"/>
    <n v="0"/>
    <n v="0"/>
    <n v="1"/>
    <n v="0"/>
  </r>
  <r>
    <x v="20"/>
    <m/>
    <n v="0"/>
    <s v="C"/>
    <s v="Компл.№2 СТИЛЬ дуб ст. планка 120мм, петля 25/2 шт"/>
    <n v="0"/>
    <n v="0"/>
    <n v="0"/>
    <n v="0"/>
    <n v="0"/>
    <n v="0"/>
    <n v="0"/>
    <n v="0"/>
    <n v="0"/>
    <n v="0"/>
    <n v="0"/>
    <n v="0"/>
    <m/>
    <n v="0"/>
    <n v="0"/>
    <n v="0"/>
    <n v="0"/>
    <n v="1"/>
    <n v="0"/>
  </r>
  <r>
    <x v="20"/>
    <m/>
    <n v="0"/>
    <s v="C"/>
    <s v="Компл.№2 ФАВОР дуб ст. планка 120мм, петля 25/2 шт"/>
    <n v="4"/>
    <n v="0"/>
    <n v="0"/>
    <n v="0"/>
    <n v="0"/>
    <n v="0"/>
    <n v="0"/>
    <n v="0"/>
    <n v="0"/>
    <n v="0"/>
    <n v="0"/>
    <n v="0"/>
    <m/>
    <n v="0"/>
    <n v="0"/>
    <n v="0"/>
    <n v="0"/>
    <n v="1"/>
    <n v="0"/>
  </r>
  <r>
    <x v="0"/>
    <m/>
    <m/>
    <m/>
    <s v="Ясень серый"/>
    <m/>
    <m/>
    <m/>
    <m/>
    <m/>
    <m/>
    <m/>
    <m/>
    <m/>
    <m/>
    <n v="15"/>
    <n v="2.5"/>
    <m/>
    <m/>
    <m/>
    <m/>
    <m/>
    <m/>
    <m/>
  </r>
  <r>
    <x v="21"/>
    <m/>
    <n v="0"/>
    <s v="C"/>
    <s v="Дверь антресольная ясень серый"/>
    <n v="18"/>
    <n v="0"/>
    <n v="0"/>
    <n v="0"/>
    <n v="0"/>
    <n v="0"/>
    <n v="0"/>
    <n v="0"/>
    <n v="0"/>
    <n v="0"/>
    <n v="0"/>
    <n v="0"/>
    <m/>
    <n v="0"/>
    <n v="0"/>
    <n v="0"/>
    <n v="0"/>
    <n v="1"/>
    <n v="0"/>
  </r>
  <r>
    <x v="21"/>
    <m/>
    <n v="0.2"/>
    <s v="C"/>
    <s v="Дверь раздвижная ясень серый Фаворит (с декор вс.)"/>
    <n v="7"/>
    <n v="0"/>
    <n v="0"/>
    <n v="0"/>
    <n v="0"/>
    <n v="0"/>
    <n v="0"/>
    <n v="1"/>
    <n v="2"/>
    <n v="0"/>
    <n v="3"/>
    <n v="0.5"/>
    <n v="4"/>
    <n v="2"/>
    <n v="-1"/>
    <n v="0"/>
    <n v="0"/>
    <n v="1"/>
    <n v="0"/>
  </r>
  <r>
    <x v="21"/>
    <m/>
    <n v="0.8"/>
    <s v="B"/>
    <s v="Дверь раскладывающаяся ясень серый СТИЛЬ"/>
    <n v="3"/>
    <n v="7"/>
    <n v="0"/>
    <n v="0"/>
    <n v="0"/>
    <n v="8"/>
    <n v="2"/>
    <n v="0"/>
    <n v="0"/>
    <n v="2"/>
    <n v="12"/>
    <n v="2"/>
    <n v="6"/>
    <n v="2"/>
    <n v="-2"/>
    <n v="0"/>
    <n v="3"/>
    <n v="1"/>
    <n v="3"/>
  </r>
  <r>
    <x v="21"/>
    <m/>
    <n v="0"/>
    <s v="C"/>
    <s v="Комп.№1 СТИЛЬ ясень сер., планка 120мм, петля 25мм"/>
    <n v="3"/>
    <n v="0"/>
    <n v="0"/>
    <n v="0"/>
    <n v="0"/>
    <n v="0"/>
    <n v="0"/>
    <n v="0"/>
    <n v="0"/>
    <n v="0"/>
    <n v="0"/>
    <n v="0"/>
    <m/>
    <n v="0"/>
    <n v="0"/>
    <n v="0"/>
    <n v="0"/>
    <n v="1"/>
    <n v="0"/>
  </r>
  <r>
    <x v="21"/>
    <m/>
    <n v="0"/>
    <s v="C"/>
    <s v="Комп.№1 ФАВОР ясень сер., планка 120мм, петля 25мм"/>
    <n v="2"/>
    <n v="0"/>
    <n v="0"/>
    <n v="0"/>
    <n v="0"/>
    <n v="0"/>
    <n v="0"/>
    <n v="0"/>
    <n v="0"/>
    <n v="0"/>
    <n v="0"/>
    <n v="0"/>
    <m/>
    <n v="0"/>
    <n v="0"/>
    <n v="0"/>
    <n v="0"/>
    <n v="1"/>
    <n v="0"/>
  </r>
  <r>
    <x v="21"/>
    <m/>
    <n v="0"/>
    <s v="C"/>
    <s v="Компл.№2 СТИЛЬ ясень с. планка 120мм, петля 25/2шт"/>
    <n v="4"/>
    <n v="0"/>
    <n v="0"/>
    <n v="0"/>
    <n v="0"/>
    <n v="0"/>
    <n v="0"/>
    <n v="0"/>
    <n v="0"/>
    <n v="0"/>
    <n v="0"/>
    <n v="0"/>
    <m/>
    <n v="0"/>
    <n v="0"/>
    <n v="0"/>
    <n v="0"/>
    <n v="1"/>
    <n v="0"/>
  </r>
  <r>
    <x v="21"/>
    <m/>
    <n v="0"/>
    <s v="C"/>
    <s v="Компл.№2 ФАВОР ясень с. планка 120мм, петля 25/2шт"/>
    <n v="4"/>
    <n v="0"/>
    <n v="0"/>
    <n v="0"/>
    <n v="0"/>
    <n v="0"/>
    <n v="0"/>
    <n v="0"/>
    <n v="0"/>
    <n v="0"/>
    <n v="0"/>
    <n v="0"/>
    <m/>
    <n v="0"/>
    <n v="0"/>
    <n v="0"/>
    <n v="0"/>
    <n v="1"/>
    <n v="0"/>
  </r>
  <r>
    <x v="0"/>
    <m/>
    <m/>
    <m/>
    <m/>
    <m/>
    <m/>
    <m/>
    <m/>
    <m/>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СводнаяТаблица1" cacheId="0" applyNumberFormats="0" applyBorderFormats="0" applyFontFormats="0" applyPatternFormats="0" applyAlignmentFormats="0" applyWidthHeightFormats="1" dataCaption="Значения" updatedVersion="5" minRefreshableVersion="3" useAutoFormatting="1" itemPrintTitles="1" createdVersion="5" indent="0" outline="1" outlineData="1" multipleFieldFilters="0">
  <location ref="A3:L25" firstHeaderRow="0" firstDataRow="1" firstDataCol="1"/>
  <pivotFields count="24">
    <pivotField axis="axisRow" showAll="0" sortType="ascending">
      <items count="23">
        <item x="3"/>
        <item x="7"/>
        <item x="1"/>
        <item x="4"/>
        <item x="8"/>
        <item x="17"/>
        <item x="18"/>
        <item x="19"/>
        <item x="20"/>
        <item x="21"/>
        <item x="11"/>
        <item x="12"/>
        <item x="5"/>
        <item x="9"/>
        <item x="6"/>
        <item x="10"/>
        <item x="13"/>
        <item x="2"/>
        <item x="14"/>
        <item x="15"/>
        <item x="16"/>
        <item h="1" x="0"/>
        <item t="default"/>
      </items>
    </pivotField>
    <pivotField showAll="0" defaultSubtotal="0"/>
    <pivotField showAll="0"/>
    <pivotField showAll="0"/>
    <pivotField showAll="0"/>
    <pivotField dataField="1" showAll="0"/>
    <pivotField showAll="0" defaultSubtotal="0"/>
    <pivotField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pivotField showAll="0"/>
    <pivotField showAll="0"/>
    <pivotField showAll="0"/>
    <pivotField numFmtId="10" showAll="0"/>
    <pivotField showAll="0" defaultSubtotal="0"/>
    <pivotField dataField="1" showAll="0"/>
    <pivotField showAll="0"/>
    <pivotField dataField="1" showAll="0"/>
  </pivotFields>
  <rowFields count="1">
    <field x="0"/>
  </rowFields>
  <rowItems count="22">
    <i>
      <x/>
    </i>
    <i>
      <x v="1"/>
    </i>
    <i>
      <x v="2"/>
    </i>
    <i>
      <x v="3"/>
    </i>
    <i>
      <x v="4"/>
    </i>
    <i>
      <x v="5"/>
    </i>
    <i>
      <x v="6"/>
    </i>
    <i>
      <x v="7"/>
    </i>
    <i>
      <x v="8"/>
    </i>
    <i>
      <x v="9"/>
    </i>
    <i>
      <x v="10"/>
    </i>
    <i>
      <x v="11"/>
    </i>
    <i>
      <x v="12"/>
    </i>
    <i>
      <x v="13"/>
    </i>
    <i>
      <x v="14"/>
    </i>
    <i>
      <x v="15"/>
    </i>
    <i>
      <x v="16"/>
    </i>
    <i>
      <x v="17"/>
    </i>
    <i>
      <x v="18"/>
    </i>
    <i>
      <x v="19"/>
    </i>
    <i>
      <x v="20"/>
    </i>
    <i t="grand">
      <x/>
    </i>
  </rowItems>
  <colFields count="1">
    <field x="-2"/>
  </colFields>
  <colItems count="11">
    <i>
      <x/>
    </i>
    <i i="1">
      <x v="1"/>
    </i>
    <i i="2">
      <x v="2"/>
    </i>
    <i i="3">
      <x v="3"/>
    </i>
    <i i="4">
      <x v="4"/>
    </i>
    <i i="5">
      <x v="5"/>
    </i>
    <i i="6">
      <x v="6"/>
    </i>
    <i i="7">
      <x v="7"/>
    </i>
    <i i="8">
      <x v="8"/>
    </i>
    <i i="9">
      <x v="9"/>
    </i>
    <i i="10">
      <x v="10"/>
    </i>
  </colItems>
  <dataFields count="11">
    <dataField name="Сумма по полю СКЛАД" fld="5" baseField="0" baseItem="0"/>
    <dataField name="Сумма по полю Транзит" fld="8" baseField="0" baseItem="8"/>
    <dataField name="Сумма по полю 1" fld="9" baseField="0" baseItem="5"/>
    <dataField name="Сумма по полю 2" fld="10" baseField="0" baseItem="5"/>
    <dataField name="Сумма по полю 3" fld="11" baseField="0" baseItem="8"/>
    <dataField name="Сумма по полю 4" fld="12" baseField="0" baseItem="8"/>
    <dataField name="Сумма по полю 5" fld="13" baseField="0" baseItem="0"/>
    <dataField name="Сумма по полю 6" fld="14" baseField="0" baseItem="8"/>
    <dataField name="Сумма по полю ИТОГ" fld="15" baseField="0" baseItem="0"/>
    <dataField name="Сумма по полю Заказ по максу" fld="21" baseField="0" baseItem="0"/>
    <dataField name="Сумма по полю Итоговый заказ" fld="23"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6"/>
  <sheetViews>
    <sheetView tabSelected="1" topLeftCell="C1" zoomScaleNormal="100" workbookViewId="0">
      <pane ySplit="3" topLeftCell="A4" activePane="bottomLeft" state="frozen"/>
      <selection activeCell="F1" sqref="F1"/>
      <selection pane="bottomLeft" activeCell="G9" sqref="G9"/>
    </sheetView>
  </sheetViews>
  <sheetFormatPr defaultColWidth="9.140625" defaultRowHeight="15" x14ac:dyDescent="0.25"/>
  <cols>
    <col min="1" max="1" width="5" style="3" customWidth="1"/>
    <col min="2" max="2" width="9.140625" style="12" customWidth="1"/>
    <col min="3" max="3" width="29" style="12" customWidth="1"/>
    <col min="4" max="4" width="3.140625" style="83" customWidth="1"/>
    <col min="5" max="5" width="13.42578125" style="19" customWidth="1"/>
    <col min="6" max="6" width="9.140625" style="4"/>
    <col min="7" max="7" width="55.5703125" style="15" customWidth="1"/>
    <col min="8" max="8" width="7.28515625" style="15" customWidth="1"/>
    <col min="9" max="10" width="9.140625" style="111" customWidth="1"/>
    <col min="11" max="11" width="7.140625" style="89" customWidth="1"/>
    <col min="12" max="13" width="7" style="89" customWidth="1"/>
    <col min="14" max="14" width="7" style="22" customWidth="1"/>
    <col min="15" max="17" width="7" style="21" customWidth="1"/>
    <col min="18" max="18" width="9.140625" style="21"/>
    <col min="19" max="19" width="8.28515625" style="23" customWidth="1"/>
    <col min="20" max="20" width="6.140625" style="2" customWidth="1"/>
    <col min="21" max="21" width="6.7109375" style="12" customWidth="1"/>
    <col min="22" max="22" width="9.42578125" style="5" customWidth="1"/>
    <col min="23" max="23" width="7.7109375" style="74" customWidth="1"/>
    <col min="24" max="24" width="9" style="2" customWidth="1"/>
    <col min="25" max="25" width="12.42578125" style="3" customWidth="1"/>
    <col min="26" max="26" width="11.42578125" style="4" customWidth="1"/>
    <col min="27" max="16384" width="9.140625" style="49"/>
  </cols>
  <sheetData>
    <row r="1" spans="1:27" ht="15.75" thickBot="1" x14ac:dyDescent="0.3">
      <c r="D1" s="78"/>
      <c r="E1" s="52"/>
      <c r="F1" s="53"/>
      <c r="G1" s="54"/>
      <c r="H1" s="54"/>
      <c r="I1" s="107"/>
      <c r="J1" s="107"/>
      <c r="K1" s="84"/>
      <c r="L1" s="84"/>
      <c r="M1" s="84"/>
      <c r="N1" s="55"/>
      <c r="O1" s="56"/>
      <c r="P1" s="56"/>
      <c r="Q1" s="56"/>
      <c r="R1" s="56"/>
      <c r="S1" s="113" t="s">
        <v>75</v>
      </c>
      <c r="T1" s="114"/>
      <c r="U1" s="115"/>
      <c r="V1" s="57" t="s">
        <v>73</v>
      </c>
      <c r="W1" s="68">
        <v>42</v>
      </c>
      <c r="X1" s="113" t="s">
        <v>74</v>
      </c>
      <c r="Y1" s="114"/>
      <c r="Z1" s="115"/>
    </row>
    <row r="2" spans="1:27" s="64" customFormat="1" ht="21.75" thickBot="1" x14ac:dyDescent="0.4">
      <c r="A2" s="58">
        <v>1</v>
      </c>
      <c r="B2" s="59"/>
      <c r="C2" s="59"/>
      <c r="D2" s="79"/>
      <c r="E2" s="60"/>
      <c r="F2" s="61"/>
      <c r="G2" s="62"/>
      <c r="H2" s="63"/>
      <c r="I2" s="108"/>
      <c r="J2" s="108"/>
      <c r="K2" s="85"/>
      <c r="L2" s="98"/>
      <c r="M2" s="98"/>
      <c r="N2" s="99" t="s">
        <v>3</v>
      </c>
      <c r="O2" s="94"/>
      <c r="P2" s="94"/>
      <c r="Q2" s="94"/>
      <c r="R2" s="94"/>
      <c r="S2" s="70">
        <v>0</v>
      </c>
      <c r="T2" s="70">
        <v>0</v>
      </c>
      <c r="U2" s="70">
        <v>0</v>
      </c>
      <c r="V2" s="75">
        <v>0.8</v>
      </c>
      <c r="W2" s="70">
        <v>5</v>
      </c>
      <c r="X2" s="65">
        <v>1</v>
      </c>
      <c r="Y2" s="66">
        <v>1</v>
      </c>
      <c r="Z2" s="67">
        <v>1</v>
      </c>
    </row>
    <row r="3" spans="1:27" s="50" customFormat="1" ht="75" x14ac:dyDescent="0.25">
      <c r="A3" s="9">
        <v>2</v>
      </c>
      <c r="B3" s="13" t="s">
        <v>77</v>
      </c>
      <c r="C3" s="13" t="s">
        <v>0</v>
      </c>
      <c r="D3" s="80" t="s">
        <v>78</v>
      </c>
      <c r="E3" s="17" t="s">
        <v>1</v>
      </c>
      <c r="F3" s="18" t="s">
        <v>15</v>
      </c>
      <c r="G3" s="14" t="s">
        <v>8</v>
      </c>
      <c r="H3" s="1" t="s">
        <v>2</v>
      </c>
      <c r="I3" s="109" t="s">
        <v>91</v>
      </c>
      <c r="J3" s="109" t="s">
        <v>92</v>
      </c>
      <c r="K3" s="86" t="s">
        <v>79</v>
      </c>
      <c r="L3" s="100">
        <v>1</v>
      </c>
      <c r="M3" s="101">
        <v>2</v>
      </c>
      <c r="N3" s="101">
        <v>3</v>
      </c>
      <c r="O3" s="101">
        <v>4</v>
      </c>
      <c r="P3" s="101">
        <v>5</v>
      </c>
      <c r="Q3" s="102">
        <v>6</v>
      </c>
      <c r="R3" s="95" t="s">
        <v>80</v>
      </c>
      <c r="S3" s="90" t="s">
        <v>17</v>
      </c>
      <c r="T3" s="8" t="s">
        <v>4</v>
      </c>
      <c r="U3" s="13" t="s">
        <v>5</v>
      </c>
      <c r="V3" s="24" t="s">
        <v>6</v>
      </c>
      <c r="W3" s="71" t="s">
        <v>76</v>
      </c>
      <c r="X3" s="8" t="s">
        <v>7</v>
      </c>
      <c r="Y3" s="11" t="s">
        <v>12</v>
      </c>
      <c r="Z3" s="10" t="s">
        <v>14</v>
      </c>
    </row>
    <row r="4" spans="1:27" x14ac:dyDescent="0.25">
      <c r="A4" s="37">
        <v>3</v>
      </c>
      <c r="B4" s="38"/>
      <c r="C4" s="38"/>
      <c r="D4" s="81"/>
      <c r="E4" s="36"/>
      <c r="F4" s="39"/>
      <c r="G4" s="40" t="s">
        <v>21</v>
      </c>
      <c r="H4" s="41">
        <f>IFERROR(VLOOKUP(G4,#REF!,4,0)+0,0)</f>
        <v>0</v>
      </c>
      <c r="I4" s="110" t="str">
        <f>IFERROR(VLOOKUP(G4,#REF!,13,0),"")</f>
        <v/>
      </c>
      <c r="J4" s="110"/>
      <c r="K4" s="87"/>
      <c r="L4" s="103"/>
      <c r="M4" s="96"/>
      <c r="N4" s="42">
        <f>IFERROR(VLOOKUP($G4,#REF!,4,0),0)</f>
        <v>0</v>
      </c>
      <c r="O4" s="42">
        <f>IFERROR(VLOOKUP($G4,#REF!,4,0),0)</f>
        <v>0</v>
      </c>
      <c r="P4" s="42">
        <f>IFERROR(VLOOKUP($G4,[1]Sheet1!$A$1:$D$65536,4,0),0)</f>
        <v>0</v>
      </c>
      <c r="Q4" s="43">
        <f>IFERROR(VLOOKUP($G4,#REF!,4,0),0)</f>
        <v>0</v>
      </c>
      <c r="R4" s="91"/>
      <c r="S4" s="91"/>
      <c r="T4" s="44">
        <v>0</v>
      </c>
      <c r="U4" s="38">
        <f t="shared" ref="U4" si="0">IFERROR(2*Q4+(P4-O4),0)</f>
        <v>0</v>
      </c>
      <c r="V4" s="45">
        <f t="shared" ref="V4:V26" si="1">IFERROR((U4-T4)/U4,0)</f>
        <v>0</v>
      </c>
      <c r="W4" s="72"/>
      <c r="X4" s="44"/>
      <c r="Y4" s="37"/>
      <c r="Z4" s="39"/>
    </row>
    <row r="5" spans="1:27" s="51" customFormat="1" x14ac:dyDescent="0.25">
      <c r="A5" s="30">
        <v>4</v>
      </c>
      <c r="B5" s="31"/>
      <c r="C5" s="31"/>
      <c r="D5" s="82"/>
      <c r="E5" s="32"/>
      <c r="F5" s="33"/>
      <c r="G5" s="27" t="s">
        <v>71</v>
      </c>
      <c r="H5" s="28">
        <v>99</v>
      </c>
      <c r="I5" s="110" t="s">
        <v>98</v>
      </c>
      <c r="J5" s="110"/>
      <c r="K5" s="88">
        <v>0</v>
      </c>
      <c r="L5" s="104">
        <v>0</v>
      </c>
      <c r="M5" s="97">
        <v>73</v>
      </c>
      <c r="N5" s="30">
        <v>88</v>
      </c>
      <c r="O5" s="30">
        <v>41</v>
      </c>
      <c r="P5" s="30">
        <v>58</v>
      </c>
      <c r="Q5" s="33">
        <v>57</v>
      </c>
      <c r="R5" s="92">
        <f>GETPIVOTDATA("Сумма по полю ИТОГ",Сводная!$A$3,"код группы","Венге Light")</f>
        <v>317</v>
      </c>
      <c r="S5" s="92">
        <f t="shared" ref="S5:S26" si="2">ROUND(R5/4,1)</f>
        <v>79.3</v>
      </c>
      <c r="T5" s="34"/>
      <c r="U5" s="31"/>
      <c r="V5" s="35">
        <f t="shared" si="1"/>
        <v>0</v>
      </c>
      <c r="W5" s="73"/>
      <c r="X5" s="34">
        <f>GETPIVOTDATA("Сумма по полю Заказ по максу",Сводная!$A$3,"код группы","Венге Light")</f>
        <v>60</v>
      </c>
      <c r="Y5" s="30"/>
      <c r="Z5" s="33">
        <f>GETPIVOTDATA("Сумма по полю Итоговый заказ",Сводная!$A$3,"код группы","Венге Light")</f>
        <v>60</v>
      </c>
    </row>
    <row r="6" spans="1:27" x14ac:dyDescent="0.25">
      <c r="A6" s="3">
        <v>5</v>
      </c>
      <c r="B6" s="77"/>
      <c r="C6" s="27" t="s">
        <v>71</v>
      </c>
      <c r="D6" s="27"/>
      <c r="E6" s="48">
        <f t="shared" ref="E6:E21" si="3">R6/$R$5</f>
        <v>0.10094637223974763</v>
      </c>
      <c r="F6" s="76" t="str">
        <f>IFERROR(LOOKUP(SUMPRODUCT(((C6=$C$5:$C$46)*$S$5:$S$46&gt;=S6)*$S$5:$S$46)/SUMIF($C$5:$C$46,C6,$S$5:$S$46),{0;0.8;0.95},{"A";"B";"C"}),"C")</f>
        <v>A</v>
      </c>
      <c r="G6" s="25" t="s">
        <v>22</v>
      </c>
      <c r="H6" s="16">
        <v>7</v>
      </c>
      <c r="I6" s="16">
        <v>0</v>
      </c>
      <c r="J6" s="16">
        <v>0</v>
      </c>
      <c r="K6" s="112">
        <v>0</v>
      </c>
      <c r="L6" s="21">
        <v>0</v>
      </c>
      <c r="M6" s="21">
        <v>10</v>
      </c>
      <c r="N6" s="21">
        <v>9</v>
      </c>
      <c r="O6" s="21">
        <v>3</v>
      </c>
      <c r="P6" s="21">
        <v>5</v>
      </c>
      <c r="Q6" s="93">
        <v>5</v>
      </c>
      <c r="R6" s="93">
        <f>SUM(L6:Q6)</f>
        <v>32</v>
      </c>
      <c r="S6" s="93">
        <f>ROUND(R6/6,1)</f>
        <v>5.3</v>
      </c>
      <c r="T6" s="34">
        <v>12</v>
      </c>
      <c r="U6" s="12">
        <f t="shared" ref="U6:U46" si="4">((((N6+O6*2+P6*3+Q6*4)-(((N6+O6+P6+Q6)/4)*10))/5)*5+(((N6+O6+P6+Q6)/4)-(((N6+O6*2+P6*3+Q6*4)-(((N6+O6+P6+Q6)/4)*10))/5)*2.5))*2</f>
        <v>6</v>
      </c>
      <c r="V6" s="5">
        <f t="shared" ref="V6:V21" si="5">IFERROR((U6-T6)/U6,0)</f>
        <v>-1</v>
      </c>
      <c r="W6" s="34">
        <f t="shared" ref="W6:W21" si="6">IF(F6="A",ROUNDUP(T6/$W$1*$W$2*$S$2,0),IF(F6="B",ROUNDUP(T6/$W$1*$W$2*$T$2,0),ROUNDUP(T6/$W$1*$W$2*$U$2,0)))</f>
        <v>0</v>
      </c>
      <c r="X6" s="2">
        <f>ROUNDUP(IF((T6+W6-H6-K6)&gt;0,(T6+W6-H6-K6),0),0)</f>
        <v>5</v>
      </c>
      <c r="Y6" s="3">
        <f>IF(F6="A",$X$2,IF(F6="B",$Y$2,IF(F6="C",$Z$2,#REF!)))</f>
        <v>1</v>
      </c>
      <c r="Z6" s="4">
        <f>ROUNDUP(X6*Y6,0)</f>
        <v>5</v>
      </c>
      <c r="AA6" s="51"/>
    </row>
    <row r="7" spans="1:27" x14ac:dyDescent="0.25">
      <c r="A7" s="3">
        <v>6</v>
      </c>
      <c r="B7" s="77"/>
      <c r="C7" s="27" t="s">
        <v>71</v>
      </c>
      <c r="D7" s="27"/>
      <c r="E7" s="48">
        <f t="shared" si="3"/>
        <v>0.10094637223974763</v>
      </c>
      <c r="F7" s="76" t="str">
        <f>IFERROR(LOOKUP(SUMPRODUCT(((C7=$C$5:$C$46)*$S$5:$S$46&gt;=S7)*$S$5:$S$46)/SUMIF($C$5:$C$46,C7,$S$5:$S$46),{0;0.8;0.95},{"A";"B";"C"}),"C")</f>
        <v>A</v>
      </c>
      <c r="G7" s="25" t="s">
        <v>23</v>
      </c>
      <c r="H7" s="16">
        <v>1</v>
      </c>
      <c r="I7" s="16">
        <v>0</v>
      </c>
      <c r="J7" s="16">
        <v>0</v>
      </c>
      <c r="K7" s="112">
        <v>0</v>
      </c>
      <c r="L7" s="21">
        <v>0</v>
      </c>
      <c r="M7" s="21">
        <v>7</v>
      </c>
      <c r="N7" s="21">
        <v>10</v>
      </c>
      <c r="O7" s="21">
        <v>2</v>
      </c>
      <c r="P7" s="21">
        <v>4</v>
      </c>
      <c r="Q7" s="93">
        <v>9</v>
      </c>
      <c r="R7" s="93">
        <f t="shared" ref="R7:R25" si="7">SUM(L7:Q7)</f>
        <v>32</v>
      </c>
      <c r="S7" s="93">
        <f t="shared" ref="S7:S21" si="8">ROUND(R7/6,1)</f>
        <v>5.3</v>
      </c>
      <c r="T7" s="34">
        <v>12</v>
      </c>
      <c r="U7" s="12">
        <f t="shared" si="4"/>
        <v>12</v>
      </c>
      <c r="V7" s="5">
        <f t="shared" si="5"/>
        <v>0</v>
      </c>
      <c r="W7" s="34">
        <f t="shared" si="6"/>
        <v>0</v>
      </c>
      <c r="X7" s="2">
        <f t="shared" ref="X7:X21" si="9">ROUNDUP(IF((T7+W7-H7-K7)&gt;0,(T7+W7-H7-K7),0),0)</f>
        <v>11</v>
      </c>
      <c r="Y7" s="3">
        <f>IF(F7="A",$X$2,IF(F7="B",$Y$2,IF(F7="C",$Z$2,#REF!)))</f>
        <v>1</v>
      </c>
      <c r="Z7" s="4">
        <f t="shared" ref="Z7:Z21" si="10">ROUNDUP(X7*Y7,0)</f>
        <v>11</v>
      </c>
      <c r="AA7" s="51"/>
    </row>
    <row r="8" spans="1:27" x14ac:dyDescent="0.25">
      <c r="A8" s="3">
        <v>7</v>
      </c>
      <c r="B8" s="77"/>
      <c r="C8" s="27" t="s">
        <v>71</v>
      </c>
      <c r="D8" s="27"/>
      <c r="E8" s="47">
        <f t="shared" si="3"/>
        <v>0.13249211356466878</v>
      </c>
      <c r="F8" s="76" t="str">
        <f>IFERROR(LOOKUP(SUMPRODUCT(((C8=$C$5:$C$46)*$S$5:$S$46&gt;=S8)*$S$5:$S$46)/SUMIF($C$5:$C$46,C8,$S$5:$S$46),{0;0.8;0.95},{"A";"B";"C"}),"C")</f>
        <v>A</v>
      </c>
      <c r="G8" s="25" t="s">
        <v>24</v>
      </c>
      <c r="H8" s="16">
        <v>5</v>
      </c>
      <c r="I8" s="16">
        <v>0</v>
      </c>
      <c r="J8" s="16">
        <v>0</v>
      </c>
      <c r="K8" s="112">
        <v>0</v>
      </c>
      <c r="L8" s="21">
        <v>0</v>
      </c>
      <c r="M8" s="21">
        <v>8</v>
      </c>
      <c r="N8" s="21">
        <v>16</v>
      </c>
      <c r="O8" s="21">
        <v>8</v>
      </c>
      <c r="P8" s="21">
        <v>4</v>
      </c>
      <c r="Q8" s="93">
        <v>6</v>
      </c>
      <c r="R8" s="93">
        <f t="shared" si="7"/>
        <v>42</v>
      </c>
      <c r="S8" s="93">
        <f t="shared" si="8"/>
        <v>7</v>
      </c>
      <c r="T8" s="34">
        <v>14</v>
      </c>
      <c r="U8" s="12">
        <f t="shared" si="4"/>
        <v>0</v>
      </c>
      <c r="V8" s="5">
        <f t="shared" si="5"/>
        <v>0</v>
      </c>
      <c r="W8" s="34">
        <f t="shared" si="6"/>
        <v>0</v>
      </c>
      <c r="X8" s="2">
        <f t="shared" si="9"/>
        <v>9</v>
      </c>
      <c r="Y8" s="3">
        <f>IF(F8="A",$X$2,IF(F8="B",$Y$2,IF(F8="C",$Z$2,#REF!)))</f>
        <v>1</v>
      </c>
      <c r="Z8" s="4">
        <f t="shared" si="10"/>
        <v>9</v>
      </c>
      <c r="AA8" s="51"/>
    </row>
    <row r="9" spans="1:27" x14ac:dyDescent="0.25">
      <c r="A9" s="3">
        <v>8</v>
      </c>
      <c r="B9" s="77"/>
      <c r="C9" s="27" t="s">
        <v>71</v>
      </c>
      <c r="D9" s="27"/>
      <c r="E9" s="20">
        <f t="shared" si="3"/>
        <v>2.2082018927444796E-2</v>
      </c>
      <c r="F9" s="76" t="str">
        <f>IFERROR(LOOKUP(SUMPRODUCT(((C9=$C$5:$C$46)*$S$5:$S$46&gt;=S9)*$S$5:$S$46)/SUMIF($C$5:$C$46,C9,$S$5:$S$46),{0;0.8;0.95},{"A";"B";"C"}),"C")</f>
        <v>C</v>
      </c>
      <c r="G9" s="25" t="s">
        <v>25</v>
      </c>
      <c r="H9" s="16">
        <v>3</v>
      </c>
      <c r="I9" s="16">
        <v>0</v>
      </c>
      <c r="J9" s="16">
        <v>0</v>
      </c>
      <c r="K9" s="112">
        <v>0</v>
      </c>
      <c r="L9" s="21">
        <v>0</v>
      </c>
      <c r="M9" s="21">
        <v>0</v>
      </c>
      <c r="N9" s="21">
        <v>0</v>
      </c>
      <c r="O9" s="21">
        <v>0</v>
      </c>
      <c r="P9" s="21">
        <v>7</v>
      </c>
      <c r="Q9" s="93">
        <v>0</v>
      </c>
      <c r="R9" s="93">
        <f t="shared" si="7"/>
        <v>7</v>
      </c>
      <c r="S9" s="93">
        <f t="shared" si="8"/>
        <v>1.2</v>
      </c>
      <c r="T9" s="34">
        <v>3</v>
      </c>
      <c r="U9" s="12">
        <f t="shared" si="4"/>
        <v>7</v>
      </c>
      <c r="V9" s="5">
        <f t="shared" si="5"/>
        <v>0.5714285714285714</v>
      </c>
      <c r="W9" s="34">
        <f t="shared" si="6"/>
        <v>0</v>
      </c>
      <c r="X9" s="2">
        <f t="shared" si="9"/>
        <v>0</v>
      </c>
      <c r="Y9" s="3">
        <f>IF(F9="A",$X$2,IF(F9="B",$Y$2,IF(F9="C",$Z$2,#REF!)))</f>
        <v>1</v>
      </c>
      <c r="Z9" s="4">
        <f t="shared" si="10"/>
        <v>0</v>
      </c>
      <c r="AA9" s="51"/>
    </row>
    <row r="10" spans="1:27" x14ac:dyDescent="0.25">
      <c r="A10" s="3">
        <v>9</v>
      </c>
      <c r="B10" s="77"/>
      <c r="C10" s="27" t="s">
        <v>71</v>
      </c>
      <c r="D10" s="27"/>
      <c r="E10" s="20">
        <f t="shared" si="3"/>
        <v>0</v>
      </c>
      <c r="F10" s="76" t="str">
        <f>IFERROR(LOOKUP(SUMPRODUCT(((C10=$C$5:$C$46)*$S$5:$S$46&gt;=S10)*$S$5:$S$46)/SUMIF($C$5:$C$46,C10,$S$5:$S$46),{0;0.8;0.95},{"A";"B";"C"}),"C")</f>
        <v>C</v>
      </c>
      <c r="G10" s="25" t="s">
        <v>26</v>
      </c>
      <c r="H10" s="16">
        <v>0</v>
      </c>
      <c r="I10" s="16">
        <v>0</v>
      </c>
      <c r="J10" s="16">
        <v>0</v>
      </c>
      <c r="K10" s="112">
        <v>0</v>
      </c>
      <c r="L10" s="21">
        <v>0</v>
      </c>
      <c r="M10" s="21">
        <v>0</v>
      </c>
      <c r="N10" s="21">
        <v>0</v>
      </c>
      <c r="O10" s="21">
        <v>0</v>
      </c>
      <c r="P10" s="21">
        <v>0</v>
      </c>
      <c r="Q10" s="93">
        <v>0</v>
      </c>
      <c r="R10" s="93">
        <f t="shared" si="7"/>
        <v>0</v>
      </c>
      <c r="S10" s="93">
        <f t="shared" si="8"/>
        <v>0</v>
      </c>
      <c r="T10" s="34">
        <f t="shared" ref="T10:T34" si="11">ROUND(S10*2,0)</f>
        <v>0</v>
      </c>
      <c r="U10" s="12">
        <f t="shared" si="4"/>
        <v>0</v>
      </c>
      <c r="V10" s="5">
        <f t="shared" si="5"/>
        <v>0</v>
      </c>
      <c r="W10" s="34">
        <f t="shared" si="6"/>
        <v>0</v>
      </c>
      <c r="X10" s="2">
        <f t="shared" si="9"/>
        <v>0</v>
      </c>
      <c r="Y10" s="3">
        <f>IF(F10="A",$X$2,IF(F10="B",$Y$2,IF(F10="C",$Z$2,#REF!)))</f>
        <v>1</v>
      </c>
      <c r="Z10" s="4">
        <f t="shared" si="10"/>
        <v>0</v>
      </c>
      <c r="AA10" s="51"/>
    </row>
    <row r="11" spans="1:27" x14ac:dyDescent="0.25">
      <c r="A11" s="3">
        <v>10</v>
      </c>
      <c r="B11" s="77"/>
      <c r="C11" s="27" t="s">
        <v>71</v>
      </c>
      <c r="D11" s="27"/>
      <c r="E11" s="20">
        <f t="shared" si="3"/>
        <v>0</v>
      </c>
      <c r="F11" s="76" t="str">
        <f>IFERROR(LOOKUP(SUMPRODUCT(((C11=$C$5:$C$46)*$S$5:$S$46&gt;=S11)*$S$5:$S$46)/SUMIF($C$5:$C$46,C11,$S$5:$S$46),{0;0.8;0.95},{"A";"B";"C"}),"C")</f>
        <v>C</v>
      </c>
      <c r="G11" s="25" t="s">
        <v>27</v>
      </c>
      <c r="H11" s="16">
        <v>0</v>
      </c>
      <c r="I11" s="16">
        <v>0</v>
      </c>
      <c r="J11" s="16">
        <v>0</v>
      </c>
      <c r="K11" s="112">
        <v>0</v>
      </c>
      <c r="L11" s="21">
        <v>0</v>
      </c>
      <c r="M11" s="21">
        <v>0</v>
      </c>
      <c r="N11" s="21">
        <v>0</v>
      </c>
      <c r="O11" s="21">
        <v>0</v>
      </c>
      <c r="P11" s="21">
        <v>0</v>
      </c>
      <c r="Q11" s="93">
        <v>0</v>
      </c>
      <c r="R11" s="93">
        <f t="shared" si="7"/>
        <v>0</v>
      </c>
      <c r="S11" s="93">
        <f t="shared" si="8"/>
        <v>0</v>
      </c>
      <c r="T11" s="34">
        <f t="shared" si="11"/>
        <v>0</v>
      </c>
      <c r="U11" s="12">
        <f>((((N11+O11*2+P11*3+Q11*4)-(((N11+O11+P11+Q11)/4)*10))/5)*5+(((N11+O11+P11+Q11)/4)-(((N11+O11*2+P11*3+Q11*4)-(((N11+O11+P11+Q11)/4)*10))/5)*2.5))*2</f>
        <v>0</v>
      </c>
      <c r="V11" s="5">
        <f t="shared" si="5"/>
        <v>0</v>
      </c>
      <c r="W11" s="34">
        <f t="shared" si="6"/>
        <v>0</v>
      </c>
      <c r="X11" s="2">
        <f t="shared" si="9"/>
        <v>0</v>
      </c>
      <c r="Y11" s="3">
        <f>IF(F11="A",$X$2,IF(F11="B",$Y$2,IF(F11="C",$Z$2,#REF!)))</f>
        <v>1</v>
      </c>
      <c r="Z11" s="4">
        <f t="shared" si="10"/>
        <v>0</v>
      </c>
      <c r="AA11" s="51"/>
    </row>
    <row r="12" spans="1:27" x14ac:dyDescent="0.25">
      <c r="A12" s="3">
        <v>11</v>
      </c>
      <c r="B12" s="77"/>
      <c r="C12" s="27" t="s">
        <v>71</v>
      </c>
      <c r="D12" s="27"/>
      <c r="E12" s="20">
        <f t="shared" si="3"/>
        <v>0</v>
      </c>
      <c r="F12" s="76" t="str">
        <f>IFERROR(LOOKUP(SUMPRODUCT(((C12=$C$5:$C$46)*$S$5:$S$46&gt;=S12)*$S$5:$S$46)/SUMIF($C$5:$C$46,C12,$S$5:$S$46),{0;0.8;0.95},{"A";"B";"C"}),"C")</f>
        <v>C</v>
      </c>
      <c r="G12" s="25" t="s">
        <v>28</v>
      </c>
      <c r="H12" s="16">
        <v>0</v>
      </c>
      <c r="I12" s="16">
        <v>0</v>
      </c>
      <c r="J12" s="16">
        <v>0</v>
      </c>
      <c r="K12" s="112">
        <v>0</v>
      </c>
      <c r="L12" s="21">
        <v>0</v>
      </c>
      <c r="M12" s="21">
        <v>0</v>
      </c>
      <c r="N12" s="21">
        <v>0</v>
      </c>
      <c r="O12" s="21">
        <v>0</v>
      </c>
      <c r="P12" s="21">
        <v>0</v>
      </c>
      <c r="Q12" s="93">
        <v>0</v>
      </c>
      <c r="R12" s="93">
        <f t="shared" si="7"/>
        <v>0</v>
      </c>
      <c r="S12" s="93">
        <f t="shared" si="8"/>
        <v>0</v>
      </c>
      <c r="T12" s="34">
        <f t="shared" si="11"/>
        <v>0</v>
      </c>
      <c r="U12" s="12">
        <f t="shared" si="4"/>
        <v>0</v>
      </c>
      <c r="V12" s="5">
        <f t="shared" si="5"/>
        <v>0</v>
      </c>
      <c r="W12" s="34">
        <f t="shared" si="6"/>
        <v>0</v>
      </c>
      <c r="X12" s="2">
        <f t="shared" si="9"/>
        <v>0</v>
      </c>
      <c r="Y12" s="3">
        <f>IF(F12="A",$X$2,IF(F12="B",$Y$2,IF(F12="C",$Z$2,#REF!)))</f>
        <v>1</v>
      </c>
      <c r="Z12" s="4">
        <f t="shared" si="10"/>
        <v>0</v>
      </c>
      <c r="AA12" s="51"/>
    </row>
    <row r="13" spans="1:27" x14ac:dyDescent="0.25">
      <c r="A13" s="3">
        <v>12</v>
      </c>
      <c r="B13" s="77"/>
      <c r="C13" s="27" t="s">
        <v>71</v>
      </c>
      <c r="D13" s="27"/>
      <c r="E13" s="20">
        <f t="shared" si="3"/>
        <v>0</v>
      </c>
      <c r="F13" s="76" t="str">
        <f>IFERROR(LOOKUP(SUMPRODUCT(((C13=$C$5:$C$46)*$S$5:$S$46&gt;=S13)*$S$5:$S$46)/SUMIF($C$5:$C$46,C13,$S$5:$S$46),{0;0.8;0.95},{"A";"B";"C"}),"C")</f>
        <v>C</v>
      </c>
      <c r="G13" s="25" t="s">
        <v>29</v>
      </c>
      <c r="H13" s="16">
        <v>0</v>
      </c>
      <c r="I13" s="16">
        <v>0</v>
      </c>
      <c r="J13" s="16">
        <v>0</v>
      </c>
      <c r="K13" s="112">
        <v>0</v>
      </c>
      <c r="L13" s="21">
        <v>0</v>
      </c>
      <c r="M13" s="21">
        <v>0</v>
      </c>
      <c r="N13" s="21">
        <v>0</v>
      </c>
      <c r="O13" s="21">
        <v>0</v>
      </c>
      <c r="P13" s="21">
        <v>0</v>
      </c>
      <c r="Q13" s="93">
        <v>0</v>
      </c>
      <c r="R13" s="93">
        <f t="shared" si="7"/>
        <v>0</v>
      </c>
      <c r="S13" s="93">
        <f t="shared" si="8"/>
        <v>0</v>
      </c>
      <c r="T13" s="34">
        <f t="shared" si="11"/>
        <v>0</v>
      </c>
      <c r="U13" s="12">
        <f t="shared" si="4"/>
        <v>0</v>
      </c>
      <c r="V13" s="5">
        <f t="shared" si="5"/>
        <v>0</v>
      </c>
      <c r="W13" s="34">
        <f t="shared" si="6"/>
        <v>0</v>
      </c>
      <c r="X13" s="2">
        <f t="shared" si="9"/>
        <v>0</v>
      </c>
      <c r="Y13" s="3">
        <f>IF(F13="A",$X$2,IF(F13="B",$Y$2,IF(F13="C",$Z$2,#REF!)))</f>
        <v>1</v>
      </c>
      <c r="Z13" s="4">
        <f t="shared" si="10"/>
        <v>0</v>
      </c>
      <c r="AA13" s="51"/>
    </row>
    <row r="14" spans="1:27" x14ac:dyDescent="0.25">
      <c r="A14" s="3">
        <v>13</v>
      </c>
      <c r="B14" s="77"/>
      <c r="C14" s="27" t="s">
        <v>71</v>
      </c>
      <c r="D14" s="27"/>
      <c r="E14" s="47">
        <f t="shared" si="3"/>
        <v>8.8328075709779186E-2</v>
      </c>
      <c r="F14" s="76" t="str">
        <f>IFERROR(LOOKUP(SUMPRODUCT(((C14=$C$5:$C$46)*$S$5:$S$46&gt;=S14)*$S$5:$S$46)/SUMIF($C$5:$C$46,C14,$S$5:$S$46),{0;0.8;0.95},{"A";"B";"C"}),"C")</f>
        <v>B</v>
      </c>
      <c r="G14" s="25" t="s">
        <v>30</v>
      </c>
      <c r="H14" s="16">
        <v>9</v>
      </c>
      <c r="I14" s="16">
        <v>3</v>
      </c>
      <c r="J14" s="16">
        <v>0</v>
      </c>
      <c r="K14" s="112">
        <v>0</v>
      </c>
      <c r="L14" s="21">
        <v>0</v>
      </c>
      <c r="M14" s="21">
        <v>10</v>
      </c>
      <c r="N14" s="21">
        <v>2</v>
      </c>
      <c r="O14" s="21">
        <v>3</v>
      </c>
      <c r="P14" s="21">
        <v>10</v>
      </c>
      <c r="Q14" s="93">
        <v>3</v>
      </c>
      <c r="R14" s="93">
        <f t="shared" si="7"/>
        <v>28</v>
      </c>
      <c r="S14" s="93">
        <f t="shared" si="8"/>
        <v>4.7</v>
      </c>
      <c r="T14" s="34">
        <v>10</v>
      </c>
      <c r="U14" s="12">
        <f t="shared" si="4"/>
        <v>14</v>
      </c>
      <c r="V14" s="5">
        <f t="shared" si="5"/>
        <v>0.2857142857142857</v>
      </c>
      <c r="W14" s="34">
        <f t="shared" si="6"/>
        <v>0</v>
      </c>
      <c r="X14" s="2">
        <f t="shared" si="9"/>
        <v>1</v>
      </c>
      <c r="Y14" s="3">
        <f>IF(F14="A",$X$2,IF(F14="B",$Y$2,IF(F14="C",$Z$2,#REF!)))</f>
        <v>1</v>
      </c>
      <c r="Z14" s="4">
        <f t="shared" si="10"/>
        <v>1</v>
      </c>
      <c r="AA14" s="51"/>
    </row>
    <row r="15" spans="1:27" x14ac:dyDescent="0.25">
      <c r="A15" s="3">
        <v>14</v>
      </c>
      <c r="B15" s="77"/>
      <c r="C15" s="27" t="s">
        <v>71</v>
      </c>
      <c r="D15" s="27"/>
      <c r="E15" s="48">
        <f t="shared" si="3"/>
        <v>5.993690851735016E-2</v>
      </c>
      <c r="F15" s="76" t="str">
        <f>IFERROR(LOOKUP(SUMPRODUCT(((C15=$C$5:$C$46)*$S$5:$S$46&gt;=S15)*$S$5:$S$46)/SUMIF($C$5:$C$46,C15,$S$5:$S$46),{0;0.8;0.95},{"A";"B";"C"}),"C")</f>
        <v>C</v>
      </c>
      <c r="G15" s="25" t="s">
        <v>31</v>
      </c>
      <c r="H15" s="16">
        <v>14</v>
      </c>
      <c r="I15" s="16">
        <v>0</v>
      </c>
      <c r="J15" s="16">
        <v>0</v>
      </c>
      <c r="K15" s="112">
        <v>0</v>
      </c>
      <c r="L15" s="21">
        <v>0</v>
      </c>
      <c r="M15" s="21">
        <v>4</v>
      </c>
      <c r="N15" s="21">
        <v>6</v>
      </c>
      <c r="O15" s="21">
        <v>2</v>
      </c>
      <c r="P15" s="21">
        <v>5</v>
      </c>
      <c r="Q15" s="93">
        <v>2</v>
      </c>
      <c r="R15" s="93">
        <f t="shared" si="7"/>
        <v>19</v>
      </c>
      <c r="S15" s="93">
        <f t="shared" si="8"/>
        <v>3.2</v>
      </c>
      <c r="T15" s="34">
        <v>8</v>
      </c>
      <c r="U15" s="12">
        <f t="shared" si="4"/>
        <v>3</v>
      </c>
      <c r="V15" s="5">
        <f t="shared" si="5"/>
        <v>-1.6666666666666667</v>
      </c>
      <c r="W15" s="34">
        <f t="shared" si="6"/>
        <v>0</v>
      </c>
      <c r="X15" s="2">
        <f t="shared" si="9"/>
        <v>0</v>
      </c>
      <c r="Y15" s="3">
        <f>IF(F15="A",$X$2,IF(F15="B",$Y$2,IF(F15="C",$Z$2,#REF!)))</f>
        <v>1</v>
      </c>
      <c r="Z15" s="4">
        <f t="shared" si="10"/>
        <v>0</v>
      </c>
      <c r="AA15" s="51"/>
    </row>
    <row r="16" spans="1:27" x14ac:dyDescent="0.25">
      <c r="A16" s="3">
        <v>15</v>
      </c>
      <c r="B16" s="77"/>
      <c r="C16" s="27" t="s">
        <v>71</v>
      </c>
      <c r="D16" s="27"/>
      <c r="E16" s="47">
        <f t="shared" si="3"/>
        <v>0.10410094637223975</v>
      </c>
      <c r="F16" s="76" t="str">
        <f>IFERROR(LOOKUP(SUMPRODUCT(((C16=$C$5:$C$46)*$S$5:$S$46&gt;=S16)*$S$5:$S$46)/SUMIF($C$5:$C$46,C16,$S$5:$S$46),{0;0.8;0.95},{"A";"B";"C"}),"C")</f>
        <v>A</v>
      </c>
      <c r="G16" s="25" t="s">
        <v>32</v>
      </c>
      <c r="H16" s="16">
        <v>10</v>
      </c>
      <c r="I16" s="16">
        <v>0</v>
      </c>
      <c r="J16" s="16">
        <v>0</v>
      </c>
      <c r="K16" s="112">
        <v>0</v>
      </c>
      <c r="L16" s="21">
        <v>0</v>
      </c>
      <c r="M16" s="21">
        <v>8</v>
      </c>
      <c r="N16" s="21">
        <v>8</v>
      </c>
      <c r="O16" s="21">
        <v>4</v>
      </c>
      <c r="P16" s="21">
        <v>8</v>
      </c>
      <c r="Q16" s="93">
        <v>5</v>
      </c>
      <c r="R16" s="93">
        <f t="shared" si="7"/>
        <v>33</v>
      </c>
      <c r="S16" s="93">
        <f t="shared" si="8"/>
        <v>5.5</v>
      </c>
      <c r="T16" s="34">
        <v>12</v>
      </c>
      <c r="U16" s="12">
        <f t="shared" si="4"/>
        <v>10</v>
      </c>
      <c r="V16" s="5">
        <f t="shared" si="5"/>
        <v>-0.2</v>
      </c>
      <c r="W16" s="34">
        <f t="shared" si="6"/>
        <v>0</v>
      </c>
      <c r="X16" s="2">
        <f t="shared" si="9"/>
        <v>2</v>
      </c>
      <c r="Y16" s="3">
        <f>IF(F16="A",$X$2,IF(F16="B",$Y$2,IF(F16="C",$Z$2,#REF!)))</f>
        <v>1</v>
      </c>
      <c r="Z16" s="4">
        <f t="shared" si="10"/>
        <v>2</v>
      </c>
      <c r="AA16" s="51"/>
    </row>
    <row r="17" spans="1:27" x14ac:dyDescent="0.25">
      <c r="A17" s="3">
        <v>16</v>
      </c>
      <c r="B17" s="77"/>
      <c r="C17" s="27" t="s">
        <v>71</v>
      </c>
      <c r="D17" s="27"/>
      <c r="E17" s="20">
        <f t="shared" si="3"/>
        <v>6.3091482649842269E-3</v>
      </c>
      <c r="F17" s="76" t="str">
        <f>IFERROR(LOOKUP(SUMPRODUCT(((C17=$C$5:$C$46)*$S$5:$S$46&gt;=S17)*$S$5:$S$46)/SUMIF($C$5:$C$46,C17,$S$5:$S$46),{0;0.8;0.95},{"A";"B";"C"}),"C")</f>
        <v>C</v>
      </c>
      <c r="G17" s="25" t="s">
        <v>33</v>
      </c>
      <c r="H17" s="16">
        <v>3</v>
      </c>
      <c r="I17" s="16">
        <v>0</v>
      </c>
      <c r="J17" s="16">
        <v>0</v>
      </c>
      <c r="K17" s="112">
        <v>0</v>
      </c>
      <c r="L17" s="21">
        <v>0</v>
      </c>
      <c r="M17" s="21">
        <v>-1</v>
      </c>
      <c r="N17" s="21">
        <v>3</v>
      </c>
      <c r="O17" s="21">
        <v>0</v>
      </c>
      <c r="P17" s="21">
        <v>0</v>
      </c>
      <c r="Q17" s="93">
        <v>0</v>
      </c>
      <c r="R17" s="93">
        <f t="shared" si="7"/>
        <v>2</v>
      </c>
      <c r="S17" s="93">
        <f t="shared" si="8"/>
        <v>0.3</v>
      </c>
      <c r="T17" s="34">
        <v>2</v>
      </c>
      <c r="U17" s="12">
        <f t="shared" si="4"/>
        <v>-3</v>
      </c>
      <c r="V17" s="5">
        <f t="shared" si="5"/>
        <v>1.6666666666666667</v>
      </c>
      <c r="W17" s="34">
        <f t="shared" si="6"/>
        <v>0</v>
      </c>
      <c r="X17" s="2">
        <f t="shared" si="9"/>
        <v>0</v>
      </c>
      <c r="Y17" s="3">
        <f>IF(F17="A",$X$2,IF(F17="B",$Y$2,IF(F17="C",$Z$2,#REF!)))</f>
        <v>1</v>
      </c>
      <c r="Z17" s="4">
        <f t="shared" si="10"/>
        <v>0</v>
      </c>
      <c r="AA17" s="51"/>
    </row>
    <row r="18" spans="1:27" x14ac:dyDescent="0.25">
      <c r="A18" s="3">
        <v>17</v>
      </c>
      <c r="B18" s="77"/>
      <c r="C18" s="27" t="s">
        <v>71</v>
      </c>
      <c r="D18" s="27"/>
      <c r="E18" s="47">
        <f t="shared" si="3"/>
        <v>0.11987381703470032</v>
      </c>
      <c r="F18" s="76" t="str">
        <f>IFERROR(LOOKUP(SUMPRODUCT(((C18=$C$5:$C$46)*$S$5:$S$46&gt;=S18)*$S$5:$S$46)/SUMIF($C$5:$C$46,C18,$S$5:$S$46),{0;0.8;0.95},{"A";"B";"C"}),"C")</f>
        <v>A</v>
      </c>
      <c r="G18" s="25" t="s">
        <v>34</v>
      </c>
      <c r="H18" s="16">
        <v>6</v>
      </c>
      <c r="I18" s="16">
        <v>0</v>
      </c>
      <c r="J18" s="16">
        <v>0</v>
      </c>
      <c r="K18" s="112">
        <v>0</v>
      </c>
      <c r="L18" s="21">
        <v>0</v>
      </c>
      <c r="M18" s="21">
        <v>11</v>
      </c>
      <c r="N18" s="21">
        <v>8</v>
      </c>
      <c r="O18" s="21">
        <v>2</v>
      </c>
      <c r="P18" s="21">
        <v>9</v>
      </c>
      <c r="Q18" s="93">
        <v>8</v>
      </c>
      <c r="R18" s="93">
        <f t="shared" si="7"/>
        <v>38</v>
      </c>
      <c r="S18" s="93">
        <f t="shared" si="8"/>
        <v>6.3</v>
      </c>
      <c r="T18" s="34">
        <v>18</v>
      </c>
      <c r="U18" s="12">
        <f t="shared" si="4"/>
        <v>17</v>
      </c>
      <c r="V18" s="5">
        <f t="shared" si="5"/>
        <v>-5.8823529411764705E-2</v>
      </c>
      <c r="W18" s="34">
        <f t="shared" si="6"/>
        <v>0</v>
      </c>
      <c r="X18" s="2">
        <f t="shared" si="9"/>
        <v>12</v>
      </c>
      <c r="Y18" s="3">
        <f>IF(F18="A",$X$2,IF(F18="B",$Y$2,IF(F18="C",$Z$2,#REF!)))</f>
        <v>1</v>
      </c>
      <c r="Z18" s="4">
        <f t="shared" si="10"/>
        <v>12</v>
      </c>
      <c r="AA18" s="51"/>
    </row>
    <row r="19" spans="1:27" x14ac:dyDescent="0.25">
      <c r="A19" s="3">
        <v>18</v>
      </c>
      <c r="B19" s="77"/>
      <c r="C19" s="27" t="s">
        <v>71</v>
      </c>
      <c r="D19" s="27"/>
      <c r="E19" s="47">
        <f t="shared" si="3"/>
        <v>8.8328075709779186E-2</v>
      </c>
      <c r="F19" s="76" t="str">
        <f>IFERROR(LOOKUP(SUMPRODUCT(((C19=$C$5:$C$46)*$S$5:$S$46&gt;=S19)*$S$5:$S$46)/SUMIF($C$5:$C$46,C19,$S$5:$S$46),{0;0.8;0.95},{"A";"B";"C"}),"C")</f>
        <v>B</v>
      </c>
      <c r="G19" s="25" t="s">
        <v>35</v>
      </c>
      <c r="H19" s="16">
        <v>7</v>
      </c>
      <c r="I19" s="16">
        <v>0</v>
      </c>
      <c r="J19" s="16">
        <v>0</v>
      </c>
      <c r="K19" s="112">
        <v>0</v>
      </c>
      <c r="L19" s="21">
        <v>0</v>
      </c>
      <c r="M19" s="21">
        <v>3</v>
      </c>
      <c r="N19" s="21">
        <v>10</v>
      </c>
      <c r="O19" s="21">
        <v>5</v>
      </c>
      <c r="P19" s="21">
        <v>2</v>
      </c>
      <c r="Q19" s="93">
        <v>8</v>
      </c>
      <c r="R19" s="93">
        <f t="shared" si="7"/>
        <v>28</v>
      </c>
      <c r="S19" s="93">
        <f t="shared" si="8"/>
        <v>4.7</v>
      </c>
      <c r="T19" s="34">
        <v>15</v>
      </c>
      <c r="U19" s="12">
        <f t="shared" si="4"/>
        <v>8</v>
      </c>
      <c r="V19" s="5">
        <f t="shared" si="5"/>
        <v>-0.875</v>
      </c>
      <c r="W19" s="34">
        <f t="shared" si="6"/>
        <v>0</v>
      </c>
      <c r="X19" s="2">
        <f t="shared" si="9"/>
        <v>8</v>
      </c>
      <c r="Y19" s="3">
        <f>IF(F19="A",$X$2,IF(F19="B",$Y$2,IF(F19="C",$Z$2,#REF!)))</f>
        <v>1</v>
      </c>
      <c r="Z19" s="4">
        <f t="shared" si="10"/>
        <v>8</v>
      </c>
      <c r="AA19" s="51"/>
    </row>
    <row r="20" spans="1:27" x14ac:dyDescent="0.25">
      <c r="A20" s="3">
        <v>19</v>
      </c>
      <c r="B20" s="77"/>
      <c r="C20" s="27" t="s">
        <v>71</v>
      </c>
      <c r="D20" s="27"/>
      <c r="E20" s="47">
        <f t="shared" si="3"/>
        <v>0.16403785488958991</v>
      </c>
      <c r="F20" s="76" t="str">
        <f>IFERROR(LOOKUP(SUMPRODUCT(((C20=$C$5:$C$46)*$S$5:$S$46&gt;=S20)*$S$5:$S$46)/SUMIF($C$5:$C$46,C20,$S$5:$S$46),{0;0.8;0.95},{"A";"B";"C"}),"C")</f>
        <v>A</v>
      </c>
      <c r="G20" s="25" t="s">
        <v>36</v>
      </c>
      <c r="H20" s="16">
        <v>14</v>
      </c>
      <c r="I20" s="16">
        <v>0</v>
      </c>
      <c r="J20" s="16">
        <v>0</v>
      </c>
      <c r="K20" s="112">
        <v>0</v>
      </c>
      <c r="L20" s="21">
        <v>0</v>
      </c>
      <c r="M20" s="21">
        <v>13</v>
      </c>
      <c r="N20" s="21">
        <v>16</v>
      </c>
      <c r="O20" s="21">
        <v>12</v>
      </c>
      <c r="P20" s="21">
        <v>4</v>
      </c>
      <c r="Q20" s="93">
        <v>7</v>
      </c>
      <c r="R20" s="93">
        <f t="shared" si="7"/>
        <v>52</v>
      </c>
      <c r="S20" s="93">
        <f t="shared" si="8"/>
        <v>8.6999999999999993</v>
      </c>
      <c r="T20" s="34">
        <v>15</v>
      </c>
      <c r="U20" s="12">
        <f t="shared" si="4"/>
        <v>2</v>
      </c>
      <c r="V20" s="5">
        <f t="shared" si="5"/>
        <v>-6.5</v>
      </c>
      <c r="W20" s="34">
        <f t="shared" si="6"/>
        <v>0</v>
      </c>
      <c r="X20" s="2">
        <f t="shared" si="9"/>
        <v>1</v>
      </c>
      <c r="Y20" s="3">
        <f>IF(F20="A",$X$2,IF(F20="B",$Y$2,IF(F20="C",$Z$2,#REF!)))</f>
        <v>1</v>
      </c>
      <c r="Z20" s="4">
        <f t="shared" si="10"/>
        <v>1</v>
      </c>
      <c r="AA20" s="51"/>
    </row>
    <row r="21" spans="1:27" x14ac:dyDescent="0.25">
      <c r="A21" s="3">
        <v>20</v>
      </c>
      <c r="B21" s="77"/>
      <c r="C21" s="27" t="s">
        <v>71</v>
      </c>
      <c r="D21" s="27"/>
      <c r="E21" s="20">
        <f t="shared" si="3"/>
        <v>3.1545741324921135E-3</v>
      </c>
      <c r="F21" s="76" t="str">
        <f>IFERROR(LOOKUP(SUMPRODUCT(((C21=$C$5:$C$46)*$S$5:$S$46&gt;=S21)*$S$5:$S$46)/SUMIF($C$5:$C$46,C21,$S$5:$S$46),{0;0.8;0.95},{"A";"B";"C"}),"C")</f>
        <v>C</v>
      </c>
      <c r="G21" s="25" t="s">
        <v>37</v>
      </c>
      <c r="H21" s="16">
        <v>1</v>
      </c>
      <c r="I21" s="16">
        <v>0</v>
      </c>
      <c r="J21" s="16">
        <v>0</v>
      </c>
      <c r="K21" s="112">
        <v>0</v>
      </c>
      <c r="L21" s="21">
        <v>0</v>
      </c>
      <c r="M21" s="21">
        <v>0</v>
      </c>
      <c r="N21" s="21">
        <v>0</v>
      </c>
      <c r="O21" s="21">
        <v>0</v>
      </c>
      <c r="P21" s="21">
        <v>0</v>
      </c>
      <c r="Q21" s="93">
        <v>1</v>
      </c>
      <c r="R21" s="93">
        <f t="shared" si="7"/>
        <v>1</v>
      </c>
      <c r="S21" s="93">
        <f t="shared" si="8"/>
        <v>0.2</v>
      </c>
      <c r="T21" s="34">
        <v>2</v>
      </c>
      <c r="U21" s="12">
        <f t="shared" si="4"/>
        <v>2</v>
      </c>
      <c r="V21" s="5">
        <f t="shared" si="5"/>
        <v>0</v>
      </c>
      <c r="W21" s="34">
        <f t="shared" si="6"/>
        <v>0</v>
      </c>
      <c r="X21" s="2">
        <f t="shared" si="9"/>
        <v>1</v>
      </c>
      <c r="Y21" s="3">
        <f>IF(F21="A",$X$2,IF(F21="B",$Y$2,IF(F21="C",$Z$2,#REF!)))</f>
        <v>1</v>
      </c>
      <c r="Z21" s="4">
        <f t="shared" si="10"/>
        <v>1</v>
      </c>
      <c r="AA21" s="51"/>
    </row>
    <row r="22" spans="1:27" x14ac:dyDescent="0.25">
      <c r="A22" s="3">
        <v>21</v>
      </c>
      <c r="B22" s="69"/>
      <c r="C22" s="46"/>
      <c r="D22" s="46"/>
      <c r="E22" s="46"/>
      <c r="F22" s="76"/>
      <c r="G22" s="25" t="s">
        <v>38</v>
      </c>
      <c r="H22" s="16">
        <v>215</v>
      </c>
      <c r="I22" s="16">
        <v>0</v>
      </c>
      <c r="J22" s="16">
        <v>0</v>
      </c>
      <c r="K22" s="112">
        <v>0</v>
      </c>
      <c r="L22" s="21">
        <v>0</v>
      </c>
      <c r="M22" s="21">
        <v>175</v>
      </c>
      <c r="N22" s="21">
        <v>229.5</v>
      </c>
      <c r="O22" s="21">
        <v>88.5</v>
      </c>
      <c r="P22" s="21">
        <v>124.5</v>
      </c>
      <c r="Q22" s="93">
        <v>136.5</v>
      </c>
      <c r="R22" s="93">
        <f t="shared" si="7"/>
        <v>754</v>
      </c>
      <c r="S22" s="93">
        <f>ROUND(R22/6,1)</f>
        <v>125.7</v>
      </c>
      <c r="T22" s="34"/>
      <c r="U22" s="12">
        <f t="shared" si="4"/>
        <v>168</v>
      </c>
      <c r="V22" s="5">
        <f t="shared" si="1"/>
        <v>1</v>
      </c>
      <c r="W22" s="34"/>
      <c r="X22" s="2">
        <f>ROUNDUP(IF((T22+W22-H22)&gt;0,(T22+W22-H22),0),0)</f>
        <v>0</v>
      </c>
      <c r="Y22" s="3">
        <f>R22/$R$5</f>
        <v>2.3785488958990535</v>
      </c>
      <c r="Z22" s="4">
        <f>ROUNDUP(IF(ROUNDUP((GETPIVOTDATA("Сумма по полю Итоговый заказ",Сводная!$A$3,"код группы","Венге Light")+GETPIVOTDATA("Сумма по полю СКЛАД",Сводная!$A$3,"код группы","Венге Light")+GETPIVOTDATA("Сумма по полю Транзит",Сводная!$A$3,"код группы","Венге Light"))*Y22*$V$2-H22-K22,0)&lt;0,0,ROUNDUP((GETPIVOTDATA("Сумма по полю Итоговый заказ",Сводная!$A$3,"код группы","Венге Light")+GETPIVOTDATA("Сумма по полю СКЛАД",Сводная!$A$3,"код группы","Венге Light")+GETPIVOTDATA("Сумма по полю Транзит",Сводная!$A$3,"код группы","Венге Light"))*Y22*$V$2-H22-K22,0)),-1)</f>
        <v>90</v>
      </c>
      <c r="AA22" s="51"/>
    </row>
    <row r="23" spans="1:27" x14ac:dyDescent="0.25">
      <c r="A23" s="3">
        <v>22</v>
      </c>
      <c r="B23" s="69"/>
      <c r="C23" s="46"/>
      <c r="D23" s="46"/>
      <c r="E23" s="46"/>
      <c r="F23" s="76"/>
      <c r="G23" s="25" t="s">
        <v>39</v>
      </c>
      <c r="H23" s="16">
        <v>140.5</v>
      </c>
      <c r="I23" s="16">
        <v>0</v>
      </c>
      <c r="J23" s="16">
        <v>0</v>
      </c>
      <c r="K23" s="112">
        <v>0</v>
      </c>
      <c r="L23" s="21">
        <v>0</v>
      </c>
      <c r="M23" s="21">
        <v>89</v>
      </c>
      <c r="N23" s="21">
        <v>100.5</v>
      </c>
      <c r="O23" s="21">
        <v>59</v>
      </c>
      <c r="P23" s="21">
        <v>50</v>
      </c>
      <c r="Q23" s="93">
        <v>78</v>
      </c>
      <c r="R23" s="93">
        <f t="shared" si="7"/>
        <v>376.5</v>
      </c>
      <c r="S23" s="93">
        <f t="shared" ref="S23:S25" si="12">ROUND(R23/6,1)</f>
        <v>62.8</v>
      </c>
      <c r="T23" s="34"/>
      <c r="U23" s="12">
        <f t="shared" si="4"/>
        <v>105.5</v>
      </c>
      <c r="V23" s="5">
        <f t="shared" si="1"/>
        <v>1</v>
      </c>
      <c r="W23" s="34"/>
      <c r="X23" s="2">
        <f>ROUNDUP(IF((T23+W23-H23)&gt;0,(T23+W23-H23),0),0)</f>
        <v>0</v>
      </c>
      <c r="Y23" s="3">
        <f t="shared" ref="Y23:Y25" si="13">R23/$R$5</f>
        <v>1.1876971608832807</v>
      </c>
      <c r="Z23" s="4">
        <f>ROUNDUP(IF(ROUNDUP((GETPIVOTDATA("Сумма по полю Итоговый заказ",Сводная!$A$3,"код группы","Венге Light")+GETPIVOTDATA("Сумма по полю СКЛАД",Сводная!$A$3,"код группы","Венге Light")+GETPIVOTDATA("Сумма по полю Транзит",Сводная!$A$3,"код группы","Венге Light"))*Y23*$V$2-H23-K23,0)&lt;0,0,ROUNDUP((GETPIVOTDATA("Сумма по полю Итоговый заказ",Сводная!$A$3,"код группы","Венге Light")+GETPIVOTDATA("Сумма по полю СКЛАД",Сводная!$A$3,"код группы","Венге Light")+GETPIVOTDATA("Сумма по полю Транзит",Сводная!$A$3,"код группы","Венге Light"))*Y23*$V$2-H23-K23,0)),-1)</f>
        <v>20</v>
      </c>
      <c r="AA23" s="51"/>
    </row>
    <row r="24" spans="1:27" x14ac:dyDescent="0.25">
      <c r="A24" s="3">
        <v>23</v>
      </c>
      <c r="B24" s="69"/>
      <c r="C24" s="46"/>
      <c r="D24" s="46"/>
      <c r="E24" s="46"/>
      <c r="F24" s="76"/>
      <c r="G24" s="25" t="s">
        <v>40</v>
      </c>
      <c r="H24" s="16">
        <v>31.5</v>
      </c>
      <c r="I24" s="16">
        <v>0</v>
      </c>
      <c r="J24" s="16">
        <v>0</v>
      </c>
      <c r="K24" s="112">
        <v>0</v>
      </c>
      <c r="L24" s="21">
        <v>0</v>
      </c>
      <c r="M24" s="21">
        <v>51</v>
      </c>
      <c r="N24" s="21">
        <v>39.5</v>
      </c>
      <c r="O24" s="21">
        <v>26.5</v>
      </c>
      <c r="P24" s="21">
        <v>44</v>
      </c>
      <c r="Q24" s="93">
        <v>26.5</v>
      </c>
      <c r="R24" s="93">
        <f t="shared" si="7"/>
        <v>187.5</v>
      </c>
      <c r="S24" s="93">
        <f t="shared" si="12"/>
        <v>31.3</v>
      </c>
      <c r="T24" s="34"/>
      <c r="U24" s="12">
        <f t="shared" si="4"/>
        <v>57.5</v>
      </c>
      <c r="V24" s="5">
        <f t="shared" si="1"/>
        <v>1</v>
      </c>
      <c r="W24" s="34"/>
      <c r="X24" s="2">
        <f>ROUNDUP(IF((T24+W24-H24)&gt;0,(T24+W24-H24),0),0)</f>
        <v>0</v>
      </c>
      <c r="Y24" s="3">
        <f t="shared" si="13"/>
        <v>0.59148264984227128</v>
      </c>
      <c r="Z24" s="4">
        <f>ROUNDUP(IF(ROUNDUP((GETPIVOTDATA("Сумма по полю Итоговый заказ",Сводная!$A$3,"код группы","Венге Light")+GETPIVOTDATA("Сумма по полю СКЛАД",Сводная!$A$3,"код группы","Венге Light")+GETPIVOTDATA("Сумма по полю Транзит",Сводная!$A$3,"код группы","Венге Light"))*Y24*$V$2-H24-K24,0)&lt;0,0,ROUNDUP((GETPIVOTDATA("Сумма по полю Итоговый заказ",Сводная!$A$3,"код группы","Венге Light")+GETPIVOTDATA("Сумма по полю СКЛАД",Сводная!$A$3,"код группы","Венге Light")+GETPIVOTDATA("Сумма по полю Транзит",Сводная!$A$3,"код группы","Венге Light"))*Y24*$V$2-H24-K24,0)),-1)</f>
        <v>50</v>
      </c>
      <c r="AA24" s="51"/>
    </row>
    <row r="25" spans="1:27" x14ac:dyDescent="0.25">
      <c r="A25" s="3">
        <v>24</v>
      </c>
      <c r="B25" s="69"/>
      <c r="C25" s="46"/>
      <c r="D25" s="46"/>
      <c r="E25" s="46"/>
      <c r="F25" s="76"/>
      <c r="G25" s="25" t="s">
        <v>41</v>
      </c>
      <c r="H25" s="16">
        <v>408</v>
      </c>
      <c r="I25" s="16">
        <v>0</v>
      </c>
      <c r="J25" s="16">
        <v>0</v>
      </c>
      <c r="K25" s="112">
        <v>0</v>
      </c>
      <c r="L25" s="21">
        <v>0</v>
      </c>
      <c r="M25" s="21">
        <v>324.5</v>
      </c>
      <c r="N25" s="21">
        <v>381</v>
      </c>
      <c r="O25" s="21">
        <v>199</v>
      </c>
      <c r="P25" s="21">
        <v>257.5</v>
      </c>
      <c r="Q25" s="93">
        <v>259.5</v>
      </c>
      <c r="R25" s="93">
        <f t="shared" si="7"/>
        <v>1421.5</v>
      </c>
      <c r="S25" s="93">
        <f t="shared" si="12"/>
        <v>236.9</v>
      </c>
      <c r="T25" s="34"/>
      <c r="U25" s="12">
        <f t="shared" si="4"/>
        <v>395.5</v>
      </c>
      <c r="V25" s="5">
        <f t="shared" si="1"/>
        <v>1</v>
      </c>
      <c r="W25" s="34"/>
      <c r="X25" s="2">
        <f>ROUNDUP(IF((T25+W25-H25)&gt;0,(T25+W25-H25),0),0)</f>
        <v>0</v>
      </c>
      <c r="Y25" s="3">
        <f t="shared" si="13"/>
        <v>4.4842271293375395</v>
      </c>
      <c r="Z25" s="4">
        <f>ROUNDUP(IF(ROUNDUP((GETPIVOTDATA("Сумма по полю Итоговый заказ",Сводная!$A$3,"код группы","Венге Light")+GETPIVOTDATA("Сумма по полю СКЛАД",Сводная!$A$3,"код группы","Венге Light")+GETPIVOTDATA("Сумма по полю Транзит",Сводная!$A$3,"код группы","Венге Light"))*Y25*$V$2-H25-K25,0)&lt;0,0,ROUNDUP((GETPIVOTDATA("Сумма по полю Итоговый заказ",Сводная!$A$3,"код группы","Венге Light")+GETPIVOTDATA("Сумма по полю СКЛАД",Сводная!$A$3,"код группы","Венге Light")+GETPIVOTDATA("Сумма по полю Транзит",Сводная!$A$3,"код группы","Венге Light"))*Y25*$V$2-H25-K25,0)),-1)</f>
        <v>170</v>
      </c>
      <c r="AA25" s="51"/>
    </row>
    <row r="26" spans="1:27" s="51" customFormat="1" x14ac:dyDescent="0.25">
      <c r="A26" s="3">
        <v>25</v>
      </c>
      <c r="B26" s="31"/>
      <c r="C26" s="31"/>
      <c r="D26" s="82"/>
      <c r="E26" s="32"/>
      <c r="F26" s="33"/>
      <c r="G26" s="27" t="s">
        <v>72</v>
      </c>
      <c r="H26" s="28">
        <v>105</v>
      </c>
      <c r="I26" s="110" t="s">
        <v>98</v>
      </c>
      <c r="J26" s="110"/>
      <c r="K26" s="88">
        <v>0</v>
      </c>
      <c r="L26" s="104">
        <v>0</v>
      </c>
      <c r="M26" s="97">
        <v>91</v>
      </c>
      <c r="N26" s="29">
        <v>86</v>
      </c>
      <c r="O26" s="29">
        <v>96</v>
      </c>
      <c r="P26" s="30">
        <v>75</v>
      </c>
      <c r="Q26" s="105">
        <v>87</v>
      </c>
      <c r="R26" s="92">
        <f>GETPIVOTDATA("Сумма по полю ИТОГ",Сводная!$A$3,"код группы","Ясень Light")</f>
        <v>435</v>
      </c>
      <c r="S26" s="92">
        <f t="shared" si="2"/>
        <v>108.8</v>
      </c>
      <c r="T26" s="34"/>
      <c r="U26" s="26"/>
      <c r="V26" s="35">
        <f t="shared" si="1"/>
        <v>0</v>
      </c>
      <c r="W26" s="34"/>
      <c r="X26" s="34">
        <f>GETPIVOTDATA("Сумма по полю Заказ по максу",Сводная!$A$3,"код группы","Ясень Light")</f>
        <v>99</v>
      </c>
      <c r="Y26" s="30" t="e">
        <f>IF(F26="A",$X$2,IF(F26="B",$Y$2,IF(F26="C",$Z$2,#REF!)))</f>
        <v>#REF!</v>
      </c>
      <c r="Z26" s="33">
        <f>GETPIVOTDATA("Сумма по полю Итоговый заказ",Сводная!$A$3,"код группы","Ясень Light")</f>
        <v>99</v>
      </c>
    </row>
    <row r="27" spans="1:27" x14ac:dyDescent="0.25">
      <c r="A27" s="3">
        <v>26</v>
      </c>
      <c r="B27" s="77"/>
      <c r="C27" s="27" t="s">
        <v>72</v>
      </c>
      <c r="D27" s="27"/>
      <c r="E27" s="47">
        <f t="shared" ref="E27:E42" si="14">R27/$R$26</f>
        <v>9.4252873563218389E-2</v>
      </c>
      <c r="F27" s="76" t="str">
        <f>IFERROR(LOOKUP(SUMPRODUCT(((C27=$C$5:$C$46)*$S$5:$S$46&gt;=S27)*$S$5:$S$46)/SUMIF($C$5:$C$46,C27,$S$5:$S$46),{0;0.8;0.95},{"A";"B";"C"}),"C")</f>
        <v>A</v>
      </c>
      <c r="G27" s="25" t="s">
        <v>42</v>
      </c>
      <c r="H27" s="16">
        <v>2</v>
      </c>
      <c r="I27" s="16">
        <v>0</v>
      </c>
      <c r="J27" s="16">
        <v>0</v>
      </c>
      <c r="K27" s="112">
        <v>0</v>
      </c>
      <c r="L27" s="21">
        <v>0</v>
      </c>
      <c r="M27" s="21">
        <v>10</v>
      </c>
      <c r="N27" s="21">
        <v>16</v>
      </c>
      <c r="O27" s="21">
        <v>3</v>
      </c>
      <c r="P27" s="21">
        <v>2</v>
      </c>
      <c r="Q27" s="93">
        <v>10</v>
      </c>
      <c r="R27" s="93">
        <f t="shared" ref="R27:R46" si="15">SUM(L27:Q27)</f>
        <v>41</v>
      </c>
      <c r="S27" s="93">
        <f t="shared" ref="S27:S46" si="16">ROUND(R27/6,1)</f>
        <v>6.8</v>
      </c>
      <c r="T27" s="34">
        <v>20</v>
      </c>
      <c r="U27" s="12">
        <f t="shared" si="4"/>
        <v>6</v>
      </c>
      <c r="V27" s="5">
        <f t="shared" ref="V27:V42" si="17">IFERROR((U27-T27)/U27,0)</f>
        <v>-2.3333333333333335</v>
      </c>
      <c r="W27" s="34">
        <f t="shared" ref="W27:W42" si="18">IF(F27="A",ROUNDUP(T27/$W$1*$W$2*$S$2,0),IF(F27="B",ROUNDUP(T27/$W$1*$W$2*$T$2,0),ROUNDUP(T27/$W$1*$W$2*$U$2,0)))</f>
        <v>0</v>
      </c>
      <c r="X27" s="2">
        <f t="shared" ref="X27:X42" si="19">ROUNDUP(IF((T27+W27-H27-K27)&gt;0,(T27+W27-H27-K27),0),0)</f>
        <v>18</v>
      </c>
      <c r="Y27" s="3">
        <f>IF(F27="A",$X$2,IF(F27="B",$Y$2,IF(F27="C",$Z$2,#REF!)))</f>
        <v>1</v>
      </c>
      <c r="Z27" s="4">
        <f t="shared" ref="Z27:Z42" si="20">ROUNDUP(X27*Y27,0)</f>
        <v>18</v>
      </c>
      <c r="AA27" s="51"/>
    </row>
    <row r="28" spans="1:27" x14ac:dyDescent="0.25">
      <c r="A28" s="3">
        <v>27</v>
      </c>
      <c r="B28" s="77"/>
      <c r="C28" s="27" t="s">
        <v>72</v>
      </c>
      <c r="D28" s="27"/>
      <c r="E28" s="48">
        <f t="shared" si="14"/>
        <v>5.7471264367816091E-2</v>
      </c>
      <c r="F28" s="76" t="str">
        <f>IFERROR(LOOKUP(SUMPRODUCT(((C28=$C$5:$C$46)*$S$5:$S$46&gt;=S28)*$S$5:$S$46)/SUMIF($C$5:$C$46,C28,$S$5:$S$46),{0;0.8;0.95},{"A";"B";"C"}),"C")</f>
        <v>C</v>
      </c>
      <c r="G28" s="25" t="s">
        <v>43</v>
      </c>
      <c r="H28" s="16">
        <v>7</v>
      </c>
      <c r="I28" s="16">
        <v>1</v>
      </c>
      <c r="J28" s="16">
        <v>0</v>
      </c>
      <c r="K28" s="112">
        <v>0</v>
      </c>
      <c r="L28" s="21">
        <v>0</v>
      </c>
      <c r="M28" s="21">
        <v>5</v>
      </c>
      <c r="N28" s="21">
        <v>6</v>
      </c>
      <c r="O28" s="21">
        <v>4</v>
      </c>
      <c r="P28" s="21">
        <v>5</v>
      </c>
      <c r="Q28" s="93">
        <v>5</v>
      </c>
      <c r="R28" s="93">
        <f t="shared" si="15"/>
        <v>25</v>
      </c>
      <c r="S28" s="93">
        <f t="shared" si="16"/>
        <v>4.2</v>
      </c>
      <c r="T28" s="34">
        <v>12</v>
      </c>
      <c r="U28" s="12">
        <f t="shared" si="4"/>
        <v>9</v>
      </c>
      <c r="V28" s="5">
        <f t="shared" si="17"/>
        <v>-0.33333333333333331</v>
      </c>
      <c r="W28" s="34">
        <f t="shared" si="18"/>
        <v>0</v>
      </c>
      <c r="X28" s="2">
        <f t="shared" si="19"/>
        <v>5</v>
      </c>
      <c r="Y28" s="3">
        <f>IF(F28="A",$X$2,IF(F28="B",$Y$2,IF(F28="C",$Z$2,#REF!)))</f>
        <v>1</v>
      </c>
      <c r="Z28" s="4">
        <f t="shared" si="20"/>
        <v>5</v>
      </c>
      <c r="AA28" s="51"/>
    </row>
    <row r="29" spans="1:27" x14ac:dyDescent="0.25">
      <c r="A29" s="3">
        <v>28</v>
      </c>
      <c r="B29" s="77"/>
      <c r="C29" s="27" t="s">
        <v>72</v>
      </c>
      <c r="D29" s="27"/>
      <c r="E29" s="48">
        <f t="shared" si="14"/>
        <v>0.13793103448275862</v>
      </c>
      <c r="F29" s="76" t="str">
        <f>IFERROR(LOOKUP(SUMPRODUCT(((C29=$C$5:$C$46)*$S$5:$S$46&gt;=S29)*$S$5:$S$46)/SUMIF($C$5:$C$46,C29,$S$5:$S$46),{0;0.8;0.95},{"A";"B";"C"}),"C")</f>
        <v>A</v>
      </c>
      <c r="G29" s="25" t="s">
        <v>44</v>
      </c>
      <c r="H29" s="16">
        <v>7</v>
      </c>
      <c r="I29" s="16">
        <v>0</v>
      </c>
      <c r="J29" s="16">
        <v>0</v>
      </c>
      <c r="K29" s="112">
        <v>0</v>
      </c>
      <c r="L29" s="21">
        <v>0</v>
      </c>
      <c r="M29" s="21">
        <v>14</v>
      </c>
      <c r="N29" s="21">
        <v>14</v>
      </c>
      <c r="O29" s="21">
        <v>10</v>
      </c>
      <c r="P29" s="21">
        <v>8</v>
      </c>
      <c r="Q29" s="93">
        <v>14</v>
      </c>
      <c r="R29" s="93">
        <f t="shared" si="15"/>
        <v>60</v>
      </c>
      <c r="S29" s="93">
        <f t="shared" si="16"/>
        <v>10</v>
      </c>
      <c r="T29" s="34">
        <v>25</v>
      </c>
      <c r="U29" s="12">
        <f t="shared" si="4"/>
        <v>22</v>
      </c>
      <c r="V29" s="5">
        <f t="shared" si="17"/>
        <v>-0.13636363636363635</v>
      </c>
      <c r="W29" s="34">
        <f t="shared" si="18"/>
        <v>0</v>
      </c>
      <c r="X29" s="2">
        <f t="shared" si="19"/>
        <v>18</v>
      </c>
      <c r="Y29" s="3">
        <f>IF(F29="A",$X$2,IF(F29="B",$Y$2,IF(F29="C",$Z$2,#REF!)))</f>
        <v>1</v>
      </c>
      <c r="Z29" s="4">
        <f t="shared" si="20"/>
        <v>18</v>
      </c>
      <c r="AA29" s="51"/>
    </row>
    <row r="30" spans="1:27" x14ac:dyDescent="0.25">
      <c r="A30" s="3">
        <v>29</v>
      </c>
      <c r="B30" s="77"/>
      <c r="C30" s="27" t="s">
        <v>72</v>
      </c>
      <c r="D30" s="27"/>
      <c r="E30" s="20">
        <f t="shared" si="14"/>
        <v>9.1954022988505746E-3</v>
      </c>
      <c r="F30" s="76" t="str">
        <f>IFERROR(LOOKUP(SUMPRODUCT(((C30=$C$5:$C$46)*$S$5:$S$46&gt;=S30)*$S$5:$S$46)/SUMIF($C$5:$C$46,C30,$S$5:$S$46),{0;0.8;0.95},{"A";"B";"C"}),"C")</f>
        <v>C</v>
      </c>
      <c r="G30" s="25" t="s">
        <v>45</v>
      </c>
      <c r="H30" s="16">
        <v>3</v>
      </c>
      <c r="I30" s="16">
        <v>1</v>
      </c>
      <c r="J30" s="16">
        <v>0</v>
      </c>
      <c r="K30" s="112">
        <v>0</v>
      </c>
      <c r="L30" s="21">
        <v>0</v>
      </c>
      <c r="M30" s="21">
        <v>0</v>
      </c>
      <c r="N30" s="21">
        <v>2</v>
      </c>
      <c r="O30" s="21">
        <v>2</v>
      </c>
      <c r="P30" s="21">
        <v>0</v>
      </c>
      <c r="Q30" s="93">
        <v>0</v>
      </c>
      <c r="R30" s="93">
        <f t="shared" si="15"/>
        <v>4</v>
      </c>
      <c r="S30" s="93">
        <f t="shared" si="16"/>
        <v>0.7</v>
      </c>
      <c r="T30" s="34">
        <v>2</v>
      </c>
      <c r="U30" s="12">
        <f t="shared" si="4"/>
        <v>-2</v>
      </c>
      <c r="V30" s="5">
        <f t="shared" si="17"/>
        <v>2</v>
      </c>
      <c r="W30" s="34">
        <f t="shared" si="18"/>
        <v>0</v>
      </c>
      <c r="X30" s="2">
        <f t="shared" si="19"/>
        <v>0</v>
      </c>
      <c r="Y30" s="3">
        <f>IF(F30="A",$X$2,IF(F30="B",$Y$2,IF(F30="C",$Z$2,#REF!)))</f>
        <v>1</v>
      </c>
      <c r="Z30" s="4">
        <f t="shared" si="20"/>
        <v>0</v>
      </c>
      <c r="AA30" s="51"/>
    </row>
    <row r="31" spans="1:27" x14ac:dyDescent="0.25">
      <c r="A31" s="3">
        <v>30</v>
      </c>
      <c r="B31" s="77"/>
      <c r="C31" s="27" t="s">
        <v>72</v>
      </c>
      <c r="D31" s="27"/>
      <c r="E31" s="20">
        <f t="shared" si="14"/>
        <v>0</v>
      </c>
      <c r="F31" s="76" t="str">
        <f>IFERROR(LOOKUP(SUMPRODUCT(((C31=$C$5:$C$46)*$S$5:$S$46&gt;=S31)*$S$5:$S$46)/SUMIF($C$5:$C$46,C31,$S$5:$S$46),{0;0.8;0.95},{"A";"B";"C"}),"C")</f>
        <v>C</v>
      </c>
      <c r="G31" s="25" t="s">
        <v>46</v>
      </c>
      <c r="H31" s="16">
        <v>0</v>
      </c>
      <c r="I31" s="16">
        <v>0</v>
      </c>
      <c r="J31" s="16">
        <v>0</v>
      </c>
      <c r="K31" s="112">
        <v>0</v>
      </c>
      <c r="L31" s="21">
        <v>0</v>
      </c>
      <c r="M31" s="21">
        <v>0</v>
      </c>
      <c r="N31" s="21">
        <v>0</v>
      </c>
      <c r="O31" s="21">
        <v>0</v>
      </c>
      <c r="P31" s="21">
        <v>0</v>
      </c>
      <c r="Q31" s="93">
        <v>0</v>
      </c>
      <c r="R31" s="93">
        <f t="shared" si="15"/>
        <v>0</v>
      </c>
      <c r="S31" s="93">
        <f t="shared" si="16"/>
        <v>0</v>
      </c>
      <c r="T31" s="34">
        <f t="shared" si="11"/>
        <v>0</v>
      </c>
      <c r="U31" s="12">
        <f t="shared" si="4"/>
        <v>0</v>
      </c>
      <c r="V31" s="5">
        <f t="shared" si="17"/>
        <v>0</v>
      </c>
      <c r="W31" s="34">
        <f t="shared" si="18"/>
        <v>0</v>
      </c>
      <c r="X31" s="2">
        <f t="shared" si="19"/>
        <v>0</v>
      </c>
      <c r="Y31" s="3">
        <f>IF(F31="A",$X$2,IF(F31="B",$Y$2,IF(F31="C",$Z$2,#REF!)))</f>
        <v>1</v>
      </c>
      <c r="Z31" s="4">
        <f t="shared" si="20"/>
        <v>0</v>
      </c>
      <c r="AA31" s="51"/>
    </row>
    <row r="32" spans="1:27" x14ac:dyDescent="0.25">
      <c r="A32" s="3">
        <v>31</v>
      </c>
      <c r="B32" s="77"/>
      <c r="C32" s="27" t="s">
        <v>72</v>
      </c>
      <c r="D32" s="27"/>
      <c r="E32" s="20">
        <f t="shared" si="14"/>
        <v>0</v>
      </c>
      <c r="F32" s="76" t="str">
        <f>IFERROR(LOOKUP(SUMPRODUCT(((C32=$C$5:$C$46)*$S$5:$S$46&gt;=S32)*$S$5:$S$46)/SUMIF($C$5:$C$46,C32,$S$5:$S$46),{0;0.8;0.95},{"A";"B";"C"}),"C")</f>
        <v>C</v>
      </c>
      <c r="G32" s="25" t="s">
        <v>47</v>
      </c>
      <c r="H32" s="16">
        <v>0</v>
      </c>
      <c r="I32" s="16">
        <v>0</v>
      </c>
      <c r="J32" s="16">
        <v>0</v>
      </c>
      <c r="K32" s="112">
        <v>0</v>
      </c>
      <c r="L32" s="21">
        <v>0</v>
      </c>
      <c r="M32" s="21">
        <v>0</v>
      </c>
      <c r="N32" s="21">
        <v>0</v>
      </c>
      <c r="O32" s="21">
        <v>0</v>
      </c>
      <c r="P32" s="21">
        <v>0</v>
      </c>
      <c r="Q32" s="93">
        <v>0</v>
      </c>
      <c r="R32" s="93">
        <f t="shared" si="15"/>
        <v>0</v>
      </c>
      <c r="S32" s="93">
        <f t="shared" si="16"/>
        <v>0</v>
      </c>
      <c r="T32" s="34">
        <f t="shared" si="11"/>
        <v>0</v>
      </c>
      <c r="U32" s="12">
        <f t="shared" si="4"/>
        <v>0</v>
      </c>
      <c r="V32" s="5">
        <f t="shared" si="17"/>
        <v>0</v>
      </c>
      <c r="W32" s="34">
        <f t="shared" si="18"/>
        <v>0</v>
      </c>
      <c r="X32" s="2">
        <f t="shared" si="19"/>
        <v>0</v>
      </c>
      <c r="Y32" s="3">
        <f>IF(F32="A",$X$2,IF(F32="B",$Y$2,IF(F32="C",$Z$2,#REF!)))</f>
        <v>1</v>
      </c>
      <c r="Z32" s="4">
        <f t="shared" si="20"/>
        <v>0</v>
      </c>
      <c r="AA32" s="51"/>
    </row>
    <row r="33" spans="1:27" x14ac:dyDescent="0.25">
      <c r="A33" s="3">
        <v>32</v>
      </c>
      <c r="B33" s="77"/>
      <c r="C33" s="27" t="s">
        <v>72</v>
      </c>
      <c r="D33" s="27"/>
      <c r="E33" s="20">
        <f t="shared" si="14"/>
        <v>0</v>
      </c>
      <c r="F33" s="76" t="str">
        <f>IFERROR(LOOKUP(SUMPRODUCT(((C33=$C$5:$C$46)*$S$5:$S$46&gt;=S33)*$S$5:$S$46)/SUMIF($C$5:$C$46,C33,$S$5:$S$46),{0;0.8;0.95},{"A";"B";"C"}),"C")</f>
        <v>C</v>
      </c>
      <c r="G33" s="25" t="s">
        <v>48</v>
      </c>
      <c r="H33" s="16">
        <v>0</v>
      </c>
      <c r="I33" s="16">
        <v>0</v>
      </c>
      <c r="J33" s="16">
        <v>0</v>
      </c>
      <c r="K33" s="112">
        <v>0</v>
      </c>
      <c r="L33" s="21">
        <v>0</v>
      </c>
      <c r="M33" s="21">
        <v>0</v>
      </c>
      <c r="N33" s="21">
        <v>0</v>
      </c>
      <c r="O33" s="21">
        <v>0</v>
      </c>
      <c r="P33" s="21">
        <v>0</v>
      </c>
      <c r="Q33" s="93">
        <v>0</v>
      </c>
      <c r="R33" s="93">
        <f t="shared" si="15"/>
        <v>0</v>
      </c>
      <c r="S33" s="93">
        <f t="shared" si="16"/>
        <v>0</v>
      </c>
      <c r="T33" s="34">
        <f t="shared" si="11"/>
        <v>0</v>
      </c>
      <c r="U33" s="12">
        <f t="shared" si="4"/>
        <v>0</v>
      </c>
      <c r="V33" s="5">
        <f t="shared" si="17"/>
        <v>0</v>
      </c>
      <c r="W33" s="34">
        <f t="shared" si="18"/>
        <v>0</v>
      </c>
      <c r="X33" s="2">
        <f t="shared" si="19"/>
        <v>0</v>
      </c>
      <c r="Y33" s="3">
        <f>IF(F33="A",$X$2,IF(F33="B",$Y$2,IF(F33="C",$Z$2,#REF!)))</f>
        <v>1</v>
      </c>
      <c r="Z33" s="4">
        <f t="shared" si="20"/>
        <v>0</v>
      </c>
      <c r="AA33" s="51"/>
    </row>
    <row r="34" spans="1:27" x14ac:dyDescent="0.25">
      <c r="A34" s="3">
        <v>33</v>
      </c>
      <c r="B34" s="77"/>
      <c r="C34" s="27" t="s">
        <v>72</v>
      </c>
      <c r="D34" s="27"/>
      <c r="E34" s="20">
        <f t="shared" si="14"/>
        <v>0</v>
      </c>
      <c r="F34" s="76" t="str">
        <f>IFERROR(LOOKUP(SUMPRODUCT(((C34=$C$5:$C$46)*$S$5:$S$46&gt;=S34)*$S$5:$S$46)/SUMIF($C$5:$C$46,C34,$S$5:$S$46),{0;0.8;0.95},{"A";"B";"C"}),"C")</f>
        <v>C</v>
      </c>
      <c r="G34" s="25" t="s">
        <v>49</v>
      </c>
      <c r="H34" s="16">
        <v>0</v>
      </c>
      <c r="I34" s="16">
        <v>0</v>
      </c>
      <c r="J34" s="16">
        <v>0</v>
      </c>
      <c r="K34" s="112">
        <v>0</v>
      </c>
      <c r="L34" s="21">
        <v>0</v>
      </c>
      <c r="M34" s="21">
        <v>0</v>
      </c>
      <c r="N34" s="21">
        <v>0</v>
      </c>
      <c r="O34" s="21">
        <v>0</v>
      </c>
      <c r="P34" s="21">
        <v>0</v>
      </c>
      <c r="Q34" s="93">
        <v>0</v>
      </c>
      <c r="R34" s="93">
        <f t="shared" si="15"/>
        <v>0</v>
      </c>
      <c r="S34" s="93">
        <f t="shared" si="16"/>
        <v>0</v>
      </c>
      <c r="T34" s="34">
        <f t="shared" si="11"/>
        <v>0</v>
      </c>
      <c r="U34" s="12">
        <f t="shared" si="4"/>
        <v>0</v>
      </c>
      <c r="V34" s="5">
        <f t="shared" si="17"/>
        <v>0</v>
      </c>
      <c r="W34" s="34">
        <f t="shared" si="18"/>
        <v>0</v>
      </c>
      <c r="X34" s="2">
        <f t="shared" si="19"/>
        <v>0</v>
      </c>
      <c r="Y34" s="3">
        <f>IF(F34="A",$X$2,IF(F34="B",$Y$2,IF(F34="C",$Z$2,#REF!)))</f>
        <v>1</v>
      </c>
      <c r="Z34" s="4">
        <f t="shared" si="20"/>
        <v>0</v>
      </c>
      <c r="AA34" s="51"/>
    </row>
    <row r="35" spans="1:27" s="51" customFormat="1" x14ac:dyDescent="0.25">
      <c r="A35" s="3">
        <v>34</v>
      </c>
      <c r="B35" s="77"/>
      <c r="C35" s="27" t="s">
        <v>72</v>
      </c>
      <c r="D35" s="27"/>
      <c r="E35" s="48">
        <f t="shared" si="14"/>
        <v>0.10344827586206896</v>
      </c>
      <c r="F35" s="76" t="str">
        <f>IFERROR(LOOKUP(SUMPRODUCT(((C35=$C$5:$C$46)*$S$5:$S$46&gt;=S35)*$S$5:$S$46)/SUMIF($C$5:$C$46,C35,$S$5:$S$46),{0;0.8;0.95},{"A";"B";"C"}),"C")</f>
        <v>A</v>
      </c>
      <c r="G35" s="25" t="s">
        <v>50</v>
      </c>
      <c r="H35" s="16">
        <v>7</v>
      </c>
      <c r="I35" s="16">
        <v>1</v>
      </c>
      <c r="J35" s="16">
        <v>0</v>
      </c>
      <c r="K35" s="112">
        <v>0</v>
      </c>
      <c r="L35" s="21">
        <v>0</v>
      </c>
      <c r="M35" s="21">
        <v>11</v>
      </c>
      <c r="N35" s="21">
        <v>7</v>
      </c>
      <c r="O35" s="21">
        <v>13</v>
      </c>
      <c r="P35" s="21">
        <v>3</v>
      </c>
      <c r="Q35" s="93">
        <v>11</v>
      </c>
      <c r="R35" s="93">
        <f t="shared" si="15"/>
        <v>45</v>
      </c>
      <c r="S35" s="93">
        <f t="shared" si="16"/>
        <v>7.5</v>
      </c>
      <c r="T35" s="34">
        <v>20</v>
      </c>
      <c r="U35" s="12">
        <f t="shared" si="4"/>
        <v>18</v>
      </c>
      <c r="V35" s="5">
        <f t="shared" si="17"/>
        <v>-0.1111111111111111</v>
      </c>
      <c r="W35" s="34">
        <f t="shared" si="18"/>
        <v>0</v>
      </c>
      <c r="X35" s="2">
        <f t="shared" si="19"/>
        <v>13</v>
      </c>
      <c r="Y35" s="3">
        <f>IF(F35="A",$X$2,IF(F35="B",$Y$2,IF(F35="C",$Z$2,#REF!)))</f>
        <v>1</v>
      </c>
      <c r="Z35" s="4">
        <f t="shared" si="20"/>
        <v>13</v>
      </c>
    </row>
    <row r="36" spans="1:27" x14ac:dyDescent="0.25">
      <c r="A36" s="3">
        <v>35</v>
      </c>
      <c r="B36" s="77"/>
      <c r="C36" s="27" t="s">
        <v>72</v>
      </c>
      <c r="D36" s="27"/>
      <c r="E36" s="47">
        <f t="shared" si="14"/>
        <v>8.2758620689655171E-2</v>
      </c>
      <c r="F36" s="76" t="str">
        <f>IFERROR(LOOKUP(SUMPRODUCT(((C36=$C$5:$C$46)*$S$5:$S$46&gt;=S36)*$S$5:$S$46)/SUMIF($C$5:$C$46,C36,$S$5:$S$46),{0;0.8;0.95},{"A";"B";"C"}),"C")</f>
        <v>B</v>
      </c>
      <c r="G36" s="25" t="s">
        <v>51</v>
      </c>
      <c r="H36" s="16">
        <v>13</v>
      </c>
      <c r="I36" s="16">
        <v>1</v>
      </c>
      <c r="J36" s="16">
        <v>0</v>
      </c>
      <c r="K36" s="112">
        <v>0</v>
      </c>
      <c r="L36" s="21">
        <v>0</v>
      </c>
      <c r="M36" s="21">
        <v>8</v>
      </c>
      <c r="N36" s="21">
        <v>5</v>
      </c>
      <c r="O36" s="21">
        <v>8</v>
      </c>
      <c r="P36" s="21">
        <v>8</v>
      </c>
      <c r="Q36" s="93">
        <v>7</v>
      </c>
      <c r="R36" s="93">
        <f t="shared" si="15"/>
        <v>36</v>
      </c>
      <c r="S36" s="93">
        <f t="shared" si="16"/>
        <v>6</v>
      </c>
      <c r="T36" s="34">
        <v>20</v>
      </c>
      <c r="U36" s="12">
        <f t="shared" si="4"/>
        <v>17</v>
      </c>
      <c r="V36" s="5">
        <f t="shared" si="17"/>
        <v>-0.17647058823529413</v>
      </c>
      <c r="W36" s="34">
        <f t="shared" si="18"/>
        <v>0</v>
      </c>
      <c r="X36" s="2">
        <f t="shared" si="19"/>
        <v>7</v>
      </c>
      <c r="Y36" s="3">
        <f>IF(F36="A",$X$2,IF(F36="B",$Y$2,IF(F36="C",$Z$2,#REF!)))</f>
        <v>1</v>
      </c>
      <c r="Z36" s="4">
        <f t="shared" si="20"/>
        <v>7</v>
      </c>
      <c r="AA36" s="51"/>
    </row>
    <row r="37" spans="1:27" x14ac:dyDescent="0.25">
      <c r="A37" s="3">
        <v>36</v>
      </c>
      <c r="B37" s="77"/>
      <c r="C37" s="27" t="s">
        <v>72</v>
      </c>
      <c r="D37" s="27"/>
      <c r="E37" s="47">
        <f t="shared" si="14"/>
        <v>0.16091954022988506</v>
      </c>
      <c r="F37" s="76" t="str">
        <f>IFERROR(LOOKUP(SUMPRODUCT(((C37=$C$5:$C$46)*$S$5:$S$46&gt;=S37)*$S$5:$S$46)/SUMIF($C$5:$C$46,C37,$S$5:$S$46),{0;0.8;0.95},{"A";"B";"C"}),"C")</f>
        <v>A</v>
      </c>
      <c r="G37" s="25" t="s">
        <v>52</v>
      </c>
      <c r="H37" s="16">
        <v>27</v>
      </c>
      <c r="I37" s="16">
        <v>3</v>
      </c>
      <c r="J37" s="16">
        <v>0</v>
      </c>
      <c r="K37" s="112">
        <v>0</v>
      </c>
      <c r="L37" s="21">
        <v>0</v>
      </c>
      <c r="M37" s="21">
        <v>21</v>
      </c>
      <c r="N37" s="21">
        <v>7</v>
      </c>
      <c r="O37" s="21">
        <v>22</v>
      </c>
      <c r="P37" s="21">
        <v>14</v>
      </c>
      <c r="Q37" s="93">
        <v>6</v>
      </c>
      <c r="R37" s="93">
        <f t="shared" si="15"/>
        <v>70</v>
      </c>
      <c r="S37" s="93">
        <f t="shared" si="16"/>
        <v>11.7</v>
      </c>
      <c r="T37" s="34">
        <v>25</v>
      </c>
      <c r="U37" s="12">
        <f t="shared" si="4"/>
        <v>19</v>
      </c>
      <c r="V37" s="5">
        <f t="shared" si="17"/>
        <v>-0.31578947368421051</v>
      </c>
      <c r="W37" s="34">
        <f t="shared" si="18"/>
        <v>0</v>
      </c>
      <c r="X37" s="2">
        <f t="shared" si="19"/>
        <v>0</v>
      </c>
      <c r="Y37" s="3">
        <f>IF(F37="A",$X$2,IF(F37="B",$Y$2,IF(F37="C",$Z$2,#REF!)))</f>
        <v>1</v>
      </c>
      <c r="Z37" s="4">
        <f t="shared" si="20"/>
        <v>0</v>
      </c>
      <c r="AA37" s="51"/>
    </row>
    <row r="38" spans="1:27" x14ac:dyDescent="0.25">
      <c r="A38" s="3">
        <v>37</v>
      </c>
      <c r="B38" s="77"/>
      <c r="C38" s="27" t="s">
        <v>72</v>
      </c>
      <c r="D38" s="27"/>
      <c r="E38" s="48">
        <f t="shared" si="14"/>
        <v>1.1494252873563218E-2</v>
      </c>
      <c r="F38" s="76" t="str">
        <f>IFERROR(LOOKUP(SUMPRODUCT(((C38=$C$5:$C$46)*$S$5:$S$46&gt;=S38)*$S$5:$S$46)/SUMIF($C$5:$C$46,C38,$S$5:$S$46),{0;0.8;0.95},{"A";"B";"C"}),"C")</f>
        <v>C</v>
      </c>
      <c r="G38" s="25" t="s">
        <v>53</v>
      </c>
      <c r="H38" s="16">
        <v>3</v>
      </c>
      <c r="I38" s="16">
        <v>0</v>
      </c>
      <c r="J38" s="16">
        <v>0</v>
      </c>
      <c r="K38" s="112">
        <v>0</v>
      </c>
      <c r="L38" s="21">
        <v>0</v>
      </c>
      <c r="M38" s="21">
        <v>0</v>
      </c>
      <c r="N38" s="21">
        <v>2</v>
      </c>
      <c r="O38" s="21">
        <v>0</v>
      </c>
      <c r="P38" s="21">
        <v>2</v>
      </c>
      <c r="Q38" s="93">
        <v>1</v>
      </c>
      <c r="R38" s="93">
        <f t="shared" si="15"/>
        <v>5</v>
      </c>
      <c r="S38" s="93">
        <f t="shared" si="16"/>
        <v>0.8</v>
      </c>
      <c r="T38" s="34">
        <v>4</v>
      </c>
      <c r="U38" s="12">
        <f t="shared" si="4"/>
        <v>2</v>
      </c>
      <c r="V38" s="5">
        <f t="shared" si="17"/>
        <v>-1</v>
      </c>
      <c r="W38" s="34">
        <f t="shared" si="18"/>
        <v>0</v>
      </c>
      <c r="X38" s="2">
        <f t="shared" si="19"/>
        <v>1</v>
      </c>
      <c r="Y38" s="3">
        <f>IF(F38="A",$X$2,IF(F38="B",$Y$2,IF(F38="C",$Z$2,#REF!)))</f>
        <v>1</v>
      </c>
      <c r="Z38" s="4">
        <f t="shared" si="20"/>
        <v>1</v>
      </c>
      <c r="AA38" s="51"/>
    </row>
    <row r="39" spans="1:27" x14ac:dyDescent="0.25">
      <c r="A39" s="3">
        <v>38</v>
      </c>
      <c r="B39" s="77"/>
      <c r="C39" s="27" t="s">
        <v>72</v>
      </c>
      <c r="D39" s="27"/>
      <c r="E39" s="47">
        <f t="shared" si="14"/>
        <v>0.13563218390804599</v>
      </c>
      <c r="F39" s="76" t="str">
        <f>IFERROR(LOOKUP(SUMPRODUCT(((C39=$C$5:$C$46)*$S$5:$S$46&gt;=S39)*$S$5:$S$46)/SUMIF($C$5:$C$46,C39,$S$5:$S$46),{0;0.8;0.95},{"A";"B";"C"}),"C")</f>
        <v>A</v>
      </c>
      <c r="G39" s="25" t="s">
        <v>54</v>
      </c>
      <c r="H39" s="16">
        <v>13</v>
      </c>
      <c r="I39" s="16">
        <v>0</v>
      </c>
      <c r="J39" s="16">
        <v>0</v>
      </c>
      <c r="K39" s="112">
        <v>0</v>
      </c>
      <c r="L39" s="21">
        <v>0</v>
      </c>
      <c r="M39" s="21">
        <v>10</v>
      </c>
      <c r="N39" s="21">
        <v>7</v>
      </c>
      <c r="O39" s="21">
        <v>13</v>
      </c>
      <c r="P39" s="21">
        <v>16</v>
      </c>
      <c r="Q39" s="93">
        <v>13</v>
      </c>
      <c r="R39" s="93">
        <f t="shared" si="15"/>
        <v>59</v>
      </c>
      <c r="S39" s="93">
        <f t="shared" si="16"/>
        <v>9.8000000000000007</v>
      </c>
      <c r="T39" s="34">
        <v>30</v>
      </c>
      <c r="U39" s="12">
        <f t="shared" si="4"/>
        <v>35</v>
      </c>
      <c r="V39" s="5">
        <f t="shared" si="17"/>
        <v>0.14285714285714285</v>
      </c>
      <c r="W39" s="34">
        <f t="shared" si="18"/>
        <v>0</v>
      </c>
      <c r="X39" s="2">
        <f t="shared" si="19"/>
        <v>17</v>
      </c>
      <c r="Y39" s="3">
        <f>IF(F39="A",$X$2,IF(F39="B",$Y$2,IF(F39="C",$Z$2,#REF!)))</f>
        <v>1</v>
      </c>
      <c r="Z39" s="4">
        <f t="shared" si="20"/>
        <v>17</v>
      </c>
      <c r="AA39" s="51"/>
    </row>
    <row r="40" spans="1:27" x14ac:dyDescent="0.25">
      <c r="A40" s="3">
        <v>39</v>
      </c>
      <c r="B40" s="77"/>
      <c r="C40" s="27" t="s">
        <v>72</v>
      </c>
      <c r="D40" s="27"/>
      <c r="E40" s="47">
        <f t="shared" si="14"/>
        <v>0.11264367816091954</v>
      </c>
      <c r="F40" s="76" t="str">
        <f>IFERROR(LOOKUP(SUMPRODUCT(((C40=$C$5:$C$46)*$S$5:$S$46&gt;=S40)*$S$5:$S$46)/SUMIF($C$5:$C$46,C40,$S$5:$S$46),{0;0.8;0.95},{"A";"B";"C"}),"C")</f>
        <v>A</v>
      </c>
      <c r="G40" s="25" t="s">
        <v>55</v>
      </c>
      <c r="H40" s="16">
        <v>13</v>
      </c>
      <c r="I40" s="16">
        <v>2</v>
      </c>
      <c r="J40" s="16">
        <v>0</v>
      </c>
      <c r="K40" s="112">
        <v>0</v>
      </c>
      <c r="L40" s="21">
        <v>0</v>
      </c>
      <c r="M40" s="21">
        <v>10</v>
      </c>
      <c r="N40" s="21">
        <v>11</v>
      </c>
      <c r="O40" s="21">
        <v>12</v>
      </c>
      <c r="P40" s="21">
        <v>9</v>
      </c>
      <c r="Q40" s="93">
        <v>7</v>
      </c>
      <c r="R40" s="93">
        <f t="shared" si="15"/>
        <v>49</v>
      </c>
      <c r="S40" s="93">
        <f t="shared" si="16"/>
        <v>8.1999999999999993</v>
      </c>
      <c r="T40" s="34">
        <v>20</v>
      </c>
      <c r="U40" s="12">
        <f t="shared" si="4"/>
        <v>12</v>
      </c>
      <c r="V40" s="5">
        <f t="shared" si="17"/>
        <v>-0.66666666666666663</v>
      </c>
      <c r="W40" s="34">
        <f t="shared" si="18"/>
        <v>0</v>
      </c>
      <c r="X40" s="2">
        <f t="shared" si="19"/>
        <v>7</v>
      </c>
      <c r="Y40" s="3">
        <f>IF(F40="A",$X$2,IF(F40="B",$Y$2,IF(F40="C",$Z$2,#REF!)))</f>
        <v>1</v>
      </c>
      <c r="Z40" s="4">
        <f t="shared" si="20"/>
        <v>7</v>
      </c>
      <c r="AA40" s="51"/>
    </row>
    <row r="41" spans="1:27" x14ac:dyDescent="0.25">
      <c r="A41" s="3">
        <v>40</v>
      </c>
      <c r="B41" s="77"/>
      <c r="C41" s="27" t="s">
        <v>72</v>
      </c>
      <c r="D41" s="27"/>
      <c r="E41" s="47">
        <f t="shared" si="14"/>
        <v>8.7356321839080459E-2</v>
      </c>
      <c r="F41" s="76" t="str">
        <f>IFERROR(LOOKUP(SUMPRODUCT(((C41=$C$5:$C$46)*$S$5:$S$46&gt;=S41)*$S$5:$S$46)/SUMIF($C$5:$C$46,C41,$S$5:$S$46),{0;0.8;0.95},{"A";"B";"C"}),"C")</f>
        <v>B</v>
      </c>
      <c r="G41" s="25" t="s">
        <v>56</v>
      </c>
      <c r="H41" s="16">
        <v>10</v>
      </c>
      <c r="I41" s="16">
        <v>0</v>
      </c>
      <c r="J41" s="16">
        <v>0</v>
      </c>
      <c r="K41" s="112">
        <v>0</v>
      </c>
      <c r="L41" s="21">
        <v>0</v>
      </c>
      <c r="M41" s="21">
        <v>2</v>
      </c>
      <c r="N41" s="21">
        <v>9</v>
      </c>
      <c r="O41" s="21">
        <v>9</v>
      </c>
      <c r="P41" s="21">
        <v>8</v>
      </c>
      <c r="Q41" s="93">
        <v>10</v>
      </c>
      <c r="R41" s="93">
        <f t="shared" si="15"/>
        <v>38</v>
      </c>
      <c r="S41" s="93">
        <f t="shared" si="16"/>
        <v>6.3</v>
      </c>
      <c r="T41" s="34">
        <v>20</v>
      </c>
      <c r="U41" s="12">
        <f t="shared" si="4"/>
        <v>19</v>
      </c>
      <c r="V41" s="5">
        <f t="shared" si="17"/>
        <v>-5.2631578947368418E-2</v>
      </c>
      <c r="W41" s="34">
        <f t="shared" si="18"/>
        <v>0</v>
      </c>
      <c r="X41" s="2">
        <f t="shared" si="19"/>
        <v>10</v>
      </c>
      <c r="Y41" s="3">
        <f>IF(F41="A",$X$2,IF(F41="B",$Y$2,IF(F41="C",$Z$2,#REF!)))</f>
        <v>1</v>
      </c>
      <c r="Z41" s="4">
        <f t="shared" si="20"/>
        <v>10</v>
      </c>
      <c r="AA41" s="51"/>
    </row>
    <row r="42" spans="1:27" x14ac:dyDescent="0.25">
      <c r="A42" s="3">
        <v>41</v>
      </c>
      <c r="B42" s="77"/>
      <c r="C42" s="27" t="s">
        <v>72</v>
      </c>
      <c r="D42" s="27"/>
      <c r="E42" s="20">
        <f t="shared" si="14"/>
        <v>6.8965517241379309E-3</v>
      </c>
      <c r="F42" s="76" t="str">
        <f>IFERROR(LOOKUP(SUMPRODUCT(((C42=$C$5:$C$46)*$S$5:$S$46&gt;=S42)*$S$5:$S$46)/SUMIF($C$5:$C$46,C42,$S$5:$S$46),{0;0.8;0.95},{"A";"B";"C"}),"C")</f>
        <v>C</v>
      </c>
      <c r="G42" s="25" t="s">
        <v>57</v>
      </c>
      <c r="H42" s="16">
        <v>0</v>
      </c>
      <c r="I42" s="16">
        <v>0</v>
      </c>
      <c r="J42" s="16">
        <v>0</v>
      </c>
      <c r="K42" s="112">
        <v>0</v>
      </c>
      <c r="L42" s="21">
        <v>0</v>
      </c>
      <c r="M42" s="21">
        <v>0</v>
      </c>
      <c r="N42" s="21">
        <v>0</v>
      </c>
      <c r="O42" s="21">
        <v>0</v>
      </c>
      <c r="P42" s="21">
        <v>0</v>
      </c>
      <c r="Q42" s="93">
        <v>3</v>
      </c>
      <c r="R42" s="93">
        <f t="shared" si="15"/>
        <v>3</v>
      </c>
      <c r="S42" s="93">
        <f t="shared" si="16"/>
        <v>0.5</v>
      </c>
      <c r="T42" s="34">
        <v>3</v>
      </c>
      <c r="U42" s="12">
        <f t="shared" si="4"/>
        <v>6</v>
      </c>
      <c r="V42" s="5">
        <f t="shared" si="17"/>
        <v>0.5</v>
      </c>
      <c r="W42" s="34">
        <f t="shared" si="18"/>
        <v>0</v>
      </c>
      <c r="X42" s="2">
        <f t="shared" si="19"/>
        <v>3</v>
      </c>
      <c r="Y42" s="3">
        <f>IF(F42="A",$X$2,IF(F42="B",$Y$2,IF(F42="C",$Z$2,#REF!)))</f>
        <v>1</v>
      </c>
      <c r="Z42" s="4">
        <f t="shared" si="20"/>
        <v>3</v>
      </c>
      <c r="AA42" s="51"/>
    </row>
    <row r="43" spans="1:27" x14ac:dyDescent="0.25">
      <c r="A43" s="3">
        <v>42</v>
      </c>
      <c r="B43" s="69"/>
      <c r="C43" s="46"/>
      <c r="D43" s="46"/>
      <c r="E43" s="46"/>
      <c r="G43" s="25" t="s">
        <v>58</v>
      </c>
      <c r="H43" s="16">
        <v>197</v>
      </c>
      <c r="I43" s="16">
        <v>25</v>
      </c>
      <c r="J43" s="16">
        <v>0</v>
      </c>
      <c r="K43" s="112">
        <v>0</v>
      </c>
      <c r="L43" s="21">
        <v>0</v>
      </c>
      <c r="M43" s="21">
        <v>219</v>
      </c>
      <c r="N43" s="21">
        <v>216.5</v>
      </c>
      <c r="O43" s="21">
        <v>261</v>
      </c>
      <c r="P43" s="21">
        <v>170</v>
      </c>
      <c r="Q43" s="93">
        <v>199</v>
      </c>
      <c r="R43" s="93">
        <f t="shared" si="15"/>
        <v>1065.5</v>
      </c>
      <c r="S43" s="93">
        <f t="shared" si="16"/>
        <v>177.6</v>
      </c>
      <c r="T43" s="34"/>
      <c r="U43" s="12">
        <f t="shared" si="4"/>
        <v>351.5</v>
      </c>
      <c r="V43" s="5">
        <f t="shared" ref="V43:V46" si="21">IFERROR((U43-T43)/U43,0)</f>
        <v>1</v>
      </c>
      <c r="W43" s="34"/>
      <c r="X43" s="2">
        <f>ROUNDUP(IF((T43+W43-H43-K43)&gt;0,(T43+W43-H43-K43),0),0)</f>
        <v>0</v>
      </c>
      <c r="Y43" s="3">
        <f>R43/$R$26</f>
        <v>2.449425287356322</v>
      </c>
      <c r="Z43" s="4">
        <f>ROUNDUP(IF(ROUNDUP((GETPIVOTDATA("Сумма по полю Итоговый заказ",Сводная!$A$3,"код группы","Ясень Light")+GETPIVOTDATA("Сумма по полю СКЛАД",Сводная!$A$3,"код группы","Ясень Light")+GETPIVOTDATA("Сумма по полю Транзит",Сводная!$A$3,"код группы","Ясень Light"))*Y43*$V$2-H43-K43,0)&lt;0,0,ROUNDUP((GETPIVOTDATA("Сумма по полю Итоговый заказ",Сводная!$A$3,"код группы","Ясень Light")+GETPIVOTDATA("Сумма по полю СКЛАД",Сводная!$A$3,"код группы","Ясень Light")+GETPIVOTDATA("Сумма по полю Транзит",Сводная!$A$3,"код группы","Ясень Light"))*Y43*$V$2-H43-K43,0)),-1)</f>
        <v>210</v>
      </c>
      <c r="AA43" s="51"/>
    </row>
    <row r="44" spans="1:27" x14ac:dyDescent="0.25">
      <c r="A44" s="3">
        <v>43</v>
      </c>
      <c r="B44" s="69"/>
      <c r="C44" s="46"/>
      <c r="D44" s="46"/>
      <c r="E44" s="46"/>
      <c r="G44" s="25" t="s">
        <v>59</v>
      </c>
      <c r="H44" s="16">
        <v>67.5</v>
      </c>
      <c r="I44" s="16">
        <v>15.5</v>
      </c>
      <c r="J44" s="16">
        <v>0</v>
      </c>
      <c r="K44" s="112">
        <v>0</v>
      </c>
      <c r="L44" s="21">
        <v>0</v>
      </c>
      <c r="M44" s="21">
        <v>122.5</v>
      </c>
      <c r="N44" s="21">
        <v>118</v>
      </c>
      <c r="O44" s="21">
        <v>134</v>
      </c>
      <c r="P44" s="21">
        <v>86</v>
      </c>
      <c r="Q44" s="93">
        <v>155.5</v>
      </c>
      <c r="R44" s="93">
        <f t="shared" si="15"/>
        <v>616</v>
      </c>
      <c r="S44" s="93">
        <f t="shared" si="16"/>
        <v>102.7</v>
      </c>
      <c r="T44" s="34"/>
      <c r="U44" s="12">
        <f t="shared" si="4"/>
        <v>279</v>
      </c>
      <c r="V44" s="5">
        <f t="shared" si="21"/>
        <v>1</v>
      </c>
      <c r="W44" s="34"/>
      <c r="X44" s="2">
        <f>ROUNDUP(IF((T44+W44-H44-K44)&gt;0,(T44+W44-H44-K44),0),0)</f>
        <v>0</v>
      </c>
      <c r="Y44" s="3">
        <f t="shared" ref="Y44:Y46" si="22">R44/$R$26</f>
        <v>1.4160919540229886</v>
      </c>
      <c r="Z44" s="4">
        <f>ROUNDUP(IF(ROUNDUP((GETPIVOTDATA("Сумма по полю Итоговый заказ",Сводная!$A$3,"код группы","Ясень Light")+GETPIVOTDATA("Сумма по полю СКЛАД",Сводная!$A$3,"код группы","Ясень Light")+GETPIVOTDATA("Сумма по полю Транзит",Сводная!$A$3,"код группы","Ясень Light"))*Y44*$V$2-H44-K44,0)&lt;0,0,ROUNDUP((GETPIVOTDATA("Сумма по полю Итоговый заказ",Сводная!$A$3,"код группы","Ясень Light")+GETPIVOTDATA("Сумма по полю СКЛАД",Сводная!$A$3,"код группы","Ясень Light")+GETPIVOTDATA("Сумма по полю Транзит",Сводная!$A$3,"код группы","Ясень Light"))*Y44*$V$2-H44-K44,0)),-1)</f>
        <v>170</v>
      </c>
      <c r="AA44" s="51"/>
    </row>
    <row r="45" spans="1:27" x14ac:dyDescent="0.25">
      <c r="A45" s="3">
        <v>44</v>
      </c>
      <c r="B45" s="69"/>
      <c r="C45" s="46"/>
      <c r="D45" s="46"/>
      <c r="E45" s="46"/>
      <c r="G45" s="25" t="s">
        <v>60</v>
      </c>
      <c r="H45" s="16">
        <v>55.5</v>
      </c>
      <c r="I45" s="16">
        <v>22</v>
      </c>
      <c r="J45" s="16">
        <v>0</v>
      </c>
      <c r="K45" s="112">
        <v>0</v>
      </c>
      <c r="L45" s="21">
        <v>0</v>
      </c>
      <c r="M45" s="21">
        <v>19.5</v>
      </c>
      <c r="N45" s="21">
        <v>37.5</v>
      </c>
      <c r="O45" s="21">
        <v>31.5</v>
      </c>
      <c r="P45" s="21">
        <v>68.5</v>
      </c>
      <c r="Q45" s="93">
        <v>44</v>
      </c>
      <c r="R45" s="93">
        <f t="shared" si="15"/>
        <v>201</v>
      </c>
      <c r="S45" s="93">
        <f t="shared" si="16"/>
        <v>33.5</v>
      </c>
      <c r="T45" s="34"/>
      <c r="U45" s="12">
        <f t="shared" si="4"/>
        <v>119</v>
      </c>
      <c r="V45" s="5">
        <f t="shared" si="21"/>
        <v>1</v>
      </c>
      <c r="W45" s="34"/>
      <c r="X45" s="2">
        <f>ROUNDUP(IF((T45+W45-H45-K45)&gt;0,(T45+W45-H45-K45),0),0)</f>
        <v>0</v>
      </c>
      <c r="Y45" s="3">
        <f t="shared" si="22"/>
        <v>0.46206896551724136</v>
      </c>
      <c r="Z45" s="4">
        <f>ROUNDUP(IF(ROUNDUP((GETPIVOTDATA("Сумма по полю Итоговый заказ",Сводная!$A$3,"код группы","Ясень Light")+GETPIVOTDATA("Сумма по полю СКЛАД",Сводная!$A$3,"код группы","Ясень Light")+GETPIVOTDATA("Сумма по полю Транзит",Сводная!$A$3,"код группы","Ясень Light"))*Y45*$V$2-H45-K45,0)&lt;0,0,ROUNDUP((GETPIVOTDATA("Сумма по полю Итоговый заказ",Сводная!$A$3,"код группы","Ясень Light")+GETPIVOTDATA("Сумма по полю СКЛАД",Сводная!$A$3,"код группы","Ясень Light")+GETPIVOTDATA("Сумма по полю Транзит",Сводная!$A$3,"код группы","Ясень Light"))*Y45*$V$2-H45-K45,0)),-1)</f>
        <v>20</v>
      </c>
      <c r="AA45" s="51"/>
    </row>
    <row r="46" spans="1:27" x14ac:dyDescent="0.25">
      <c r="A46" s="3">
        <v>45</v>
      </c>
      <c r="B46" s="69"/>
      <c r="C46" s="46"/>
      <c r="D46" s="46"/>
      <c r="E46" s="46"/>
      <c r="G46" s="25" t="s">
        <v>61</v>
      </c>
      <c r="H46" s="16">
        <v>390.5</v>
      </c>
      <c r="I46" s="16">
        <v>46</v>
      </c>
      <c r="J46" s="16">
        <v>0</v>
      </c>
      <c r="K46" s="112">
        <v>0</v>
      </c>
      <c r="L46" s="21">
        <v>0</v>
      </c>
      <c r="M46" s="21">
        <v>392.5</v>
      </c>
      <c r="N46" s="21">
        <v>406.5</v>
      </c>
      <c r="O46" s="21">
        <v>489</v>
      </c>
      <c r="P46" s="21">
        <v>363</v>
      </c>
      <c r="Q46" s="93">
        <v>491</v>
      </c>
      <c r="R46" s="93">
        <f t="shared" si="15"/>
        <v>2142</v>
      </c>
      <c r="S46" s="93">
        <f t="shared" si="16"/>
        <v>357</v>
      </c>
      <c r="T46" s="34"/>
      <c r="U46" s="12">
        <f t="shared" si="4"/>
        <v>938.5</v>
      </c>
      <c r="V46" s="5">
        <f t="shared" si="21"/>
        <v>1</v>
      </c>
      <c r="W46" s="34"/>
      <c r="X46" s="2">
        <f>ROUNDUP(IF((T46+W46-H46-K46)&gt;0,(T46+W46-H46-K46),0),0)</f>
        <v>0</v>
      </c>
      <c r="Y46" s="3">
        <f t="shared" si="22"/>
        <v>4.9241379310344824</v>
      </c>
      <c r="Z46" s="4">
        <f>ROUNDUP(IF(ROUNDUP((GETPIVOTDATA("Сумма по полю Итоговый заказ",Сводная!$A$3,"код группы","Ясень Light")+GETPIVOTDATA("Сумма по полю СКЛАД",Сводная!$A$3,"код группы","Ясень Light")+GETPIVOTDATA("Сумма по полю Транзит",Сводная!$A$3,"код группы","Ясень Light"))*Y46*$V$2-H46-K46,0)&lt;0,0,ROUNDUP((GETPIVOTDATA("Сумма по полю Итоговый заказ",Сводная!$A$3,"код группы","Ясень Light")+GETPIVOTDATA("Сумма по полю СКЛАД",Сводная!$A$3,"код группы","Ясень Light")+GETPIVOTDATA("Сумма по полю Транзит",Сводная!$A$3,"код группы","Ясень Light"))*Y46*$V$2-H46-K46,0)),-1)</f>
        <v>420</v>
      </c>
      <c r="AA46" s="51"/>
    </row>
  </sheetData>
  <autoFilter ref="A3:AB46"/>
  <sortState ref="A189:V216">
    <sortCondition ref="G189:G216"/>
  </sortState>
  <customSheetViews>
    <customSheetView guid="{0908891F-6368-4BF4-BFCD-56572238A430}" showAutoFilter="1" topLeftCell="F1">
      <pane ySplit="3" topLeftCell="A19" activePane="bottomLeft" state="frozen"/>
      <selection pane="bottomLeft" activeCell="G3" sqref="G3"/>
      <pageMargins left="0.7" right="0.7" top="0.75" bottom="0.75" header="0.3" footer="0.3"/>
      <pageSetup paperSize="9" orientation="portrait" horizontalDpi="0" verticalDpi="0" r:id="rId1"/>
      <autoFilter ref="A3:AB377"/>
    </customSheetView>
  </customSheetViews>
  <mergeCells count="2">
    <mergeCell ref="S1:U1"/>
    <mergeCell ref="X1:Z1"/>
  </mergeCells>
  <conditionalFormatting sqref="V3:V25 V27:V1048576">
    <cfRule type="cellIs" dxfId="19" priority="392" stopIfTrue="1" operator="between">
      <formula>-0.1</formula>
      <formula>0.1</formula>
    </cfRule>
    <cfRule type="cellIs" dxfId="18" priority="393" stopIfTrue="1" operator="lessThan">
      <formula>-0.1</formula>
    </cfRule>
    <cfRule type="cellIs" dxfId="17" priority="394" stopIfTrue="1" operator="greaterThan">
      <formula>0.1</formula>
    </cfRule>
  </conditionalFormatting>
  <conditionalFormatting sqref="K2:K6 H2:H6 H47:H1048576 K47:K1048576">
    <cfRule type="cellIs" dxfId="16" priority="391" operator="equal">
      <formula>0</formula>
    </cfRule>
  </conditionalFormatting>
  <conditionalFormatting sqref="V26">
    <cfRule type="cellIs" dxfId="15" priority="300" stopIfTrue="1" operator="between">
      <formula>-0.1</formula>
      <formula>0.1</formula>
    </cfRule>
    <cfRule type="cellIs" dxfId="14" priority="301" stopIfTrue="1" operator="lessThan">
      <formula>-0.1</formula>
    </cfRule>
    <cfRule type="cellIs" dxfId="13" priority="302" stopIfTrue="1" operator="greaterThan">
      <formula>0.1</formula>
    </cfRule>
  </conditionalFormatting>
  <conditionalFormatting sqref="H26 K26">
    <cfRule type="cellIs" dxfId="12" priority="299" operator="equal">
      <formula>0</formula>
    </cfRule>
  </conditionalFormatting>
  <conditionalFormatting sqref="V2">
    <cfRule type="cellIs" dxfId="11" priority="292" stopIfTrue="1" operator="between">
      <formula>-0.1</formula>
      <formula>0.1</formula>
    </cfRule>
    <cfRule type="cellIs" dxfId="10" priority="293" stopIfTrue="1" operator="lessThan">
      <formula>-0.1</formula>
    </cfRule>
    <cfRule type="cellIs" dxfId="9" priority="294" stopIfTrue="1" operator="greaterThan">
      <formula>0.1</formula>
    </cfRule>
  </conditionalFormatting>
  <conditionalFormatting sqref="S6:S21">
    <cfRule type="colorScale" priority="291">
      <colorScale>
        <cfvo type="min"/>
        <cfvo type="percentile" val="50"/>
        <cfvo type="max"/>
        <color rgb="FFF8696B"/>
        <color rgb="FFFFEB84"/>
        <color rgb="FF63BE7B"/>
      </colorScale>
    </cfRule>
  </conditionalFormatting>
  <conditionalFormatting sqref="N3:R3">
    <cfRule type="cellIs" dxfId="8" priority="278" operator="equal">
      <formula>0</formula>
    </cfRule>
  </conditionalFormatting>
  <conditionalFormatting sqref="S27:S42">
    <cfRule type="colorScale" priority="277">
      <colorScale>
        <cfvo type="min"/>
        <cfvo type="percentile" val="50"/>
        <cfvo type="max"/>
        <color rgb="FFF8696B"/>
        <color rgb="FFFFEB84"/>
        <color rgb="FF63BE7B"/>
      </colorScale>
    </cfRule>
  </conditionalFormatting>
  <conditionalFormatting sqref="I1:J5 I26:J26 I47:J1048576">
    <cfRule type="cellIs" dxfId="7" priority="232" operator="greaterThan">
      <formula>0</formula>
    </cfRule>
  </conditionalFormatting>
  <conditionalFormatting sqref="Z43:Z46 Z4:Z26">
    <cfRule type="cellIs" dxfId="6" priority="231" operator="greaterThan">
      <formula>0</formula>
    </cfRule>
  </conditionalFormatting>
  <conditionalFormatting sqref="I6:J6">
    <cfRule type="cellIs" dxfId="5" priority="230" operator="equal">
      <formula>0</formula>
    </cfRule>
  </conditionalFormatting>
  <conditionalFormatting sqref="Z27:Z42">
    <cfRule type="cellIs" dxfId="4" priority="143" operator="greaterThan">
      <formula>0</formula>
    </cfRule>
  </conditionalFormatting>
  <conditionalFormatting sqref="K7:K25 H7:H25">
    <cfRule type="cellIs" dxfId="3" priority="126" operator="equal">
      <formula>0</formula>
    </cfRule>
  </conditionalFormatting>
  <conditionalFormatting sqref="I7:J25">
    <cfRule type="cellIs" dxfId="2" priority="125" operator="equal">
      <formula>0</formula>
    </cfRule>
  </conditionalFormatting>
  <conditionalFormatting sqref="K27:K46 H27:H46">
    <cfRule type="cellIs" dxfId="1" priority="124" operator="equal">
      <formula>0</formula>
    </cfRule>
  </conditionalFormatting>
  <conditionalFormatting sqref="I27:J46">
    <cfRule type="cellIs" dxfId="0" priority="123" operator="equal">
      <formula>0</formula>
    </cfRule>
  </conditionalFormatting>
  <pageMargins left="0.7" right="0.7" top="0.75" bottom="0.75" header="0.3" footer="0.3"/>
  <pageSetup paperSize="9"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L25"/>
  <sheetViews>
    <sheetView workbookViewId="0">
      <selection activeCell="K23" sqref="K23"/>
    </sheetView>
  </sheetViews>
  <sheetFormatPr defaultRowHeight="15" x14ac:dyDescent="0.25"/>
  <cols>
    <col min="1" max="1" width="27.85546875" bestFit="1" customWidth="1"/>
    <col min="2" max="2" width="22.5703125" bestFit="1" customWidth="1"/>
    <col min="3" max="3" width="23.42578125" bestFit="1" customWidth="1"/>
    <col min="4" max="9" width="17" bestFit="1" customWidth="1"/>
    <col min="10" max="10" width="20.85546875" bestFit="1" customWidth="1"/>
    <col min="11" max="11" width="30" bestFit="1" customWidth="1"/>
    <col min="12" max="12" width="30.7109375" bestFit="1" customWidth="1"/>
  </cols>
  <sheetData>
    <row r="3" spans="1:12" x14ac:dyDescent="0.25">
      <c r="A3" s="6" t="s">
        <v>9</v>
      </c>
      <c r="B3" t="s">
        <v>13</v>
      </c>
      <c r="C3" t="s">
        <v>81</v>
      </c>
      <c r="D3" t="s">
        <v>83</v>
      </c>
      <c r="E3" t="s">
        <v>84</v>
      </c>
      <c r="F3" t="s">
        <v>85</v>
      </c>
      <c r="G3" t="s">
        <v>86</v>
      </c>
      <c r="H3" t="s">
        <v>82</v>
      </c>
      <c r="I3" t="s">
        <v>87</v>
      </c>
      <c r="J3" t="s">
        <v>11</v>
      </c>
      <c r="K3" t="s">
        <v>20</v>
      </c>
      <c r="L3" t="s">
        <v>16</v>
      </c>
    </row>
    <row r="4" spans="1:12" x14ac:dyDescent="0.25">
      <c r="A4" s="106" t="s">
        <v>62</v>
      </c>
      <c r="B4" s="7">
        <v>63</v>
      </c>
      <c r="C4" s="7">
        <v>0</v>
      </c>
      <c r="D4" s="7">
        <v>0</v>
      </c>
      <c r="E4" s="7">
        <v>17</v>
      </c>
      <c r="F4" s="7">
        <v>15</v>
      </c>
      <c r="G4" s="7">
        <v>15</v>
      </c>
      <c r="H4" s="7">
        <v>20</v>
      </c>
      <c r="I4" s="7">
        <v>24</v>
      </c>
      <c r="J4" s="7">
        <v>91</v>
      </c>
      <c r="K4" s="7">
        <v>24</v>
      </c>
      <c r="L4" s="7">
        <v>24</v>
      </c>
    </row>
    <row r="5" spans="1:12" x14ac:dyDescent="0.25">
      <c r="A5" s="106" t="s">
        <v>65</v>
      </c>
      <c r="B5" s="7">
        <v>53</v>
      </c>
      <c r="C5" s="7">
        <v>0</v>
      </c>
      <c r="D5" s="7">
        <v>0</v>
      </c>
      <c r="E5" s="7">
        <v>25</v>
      </c>
      <c r="F5" s="7">
        <v>12</v>
      </c>
      <c r="G5" s="7">
        <v>18</v>
      </c>
      <c r="H5" s="7">
        <v>22</v>
      </c>
      <c r="I5" s="7">
        <v>44</v>
      </c>
      <c r="J5" s="7">
        <v>121</v>
      </c>
      <c r="K5" s="7">
        <v>26</v>
      </c>
      <c r="L5" s="7">
        <v>26</v>
      </c>
    </row>
    <row r="6" spans="1:12" x14ac:dyDescent="0.25">
      <c r="A6" s="106" t="s">
        <v>71</v>
      </c>
      <c r="B6" s="7">
        <v>99</v>
      </c>
      <c r="C6" s="7">
        <v>0</v>
      </c>
      <c r="D6" s="7">
        <v>0</v>
      </c>
      <c r="E6" s="7">
        <v>73</v>
      </c>
      <c r="F6" s="7">
        <v>88</v>
      </c>
      <c r="G6" s="7">
        <v>41</v>
      </c>
      <c r="H6" s="7">
        <v>58</v>
      </c>
      <c r="I6" s="7">
        <v>57</v>
      </c>
      <c r="J6" s="7">
        <v>317</v>
      </c>
      <c r="K6" s="7">
        <v>60</v>
      </c>
      <c r="L6" s="7">
        <v>60</v>
      </c>
    </row>
    <row r="7" spans="1:12" x14ac:dyDescent="0.25">
      <c r="A7" s="106" t="s">
        <v>63</v>
      </c>
      <c r="B7" s="7">
        <v>28</v>
      </c>
      <c r="C7" s="7">
        <v>0</v>
      </c>
      <c r="D7" s="7">
        <v>0</v>
      </c>
      <c r="E7" s="7">
        <v>21</v>
      </c>
      <c r="F7" s="7">
        <v>11</v>
      </c>
      <c r="G7" s="7">
        <v>13</v>
      </c>
      <c r="H7" s="7">
        <v>36</v>
      </c>
      <c r="I7" s="7">
        <v>11</v>
      </c>
      <c r="J7" s="7">
        <v>92</v>
      </c>
      <c r="K7" s="7">
        <v>0</v>
      </c>
      <c r="L7" s="7">
        <v>0</v>
      </c>
    </row>
    <row r="8" spans="1:12" x14ac:dyDescent="0.25">
      <c r="A8" s="106" t="s">
        <v>18</v>
      </c>
      <c r="B8" s="7">
        <v>19</v>
      </c>
      <c r="C8" s="7">
        <v>0</v>
      </c>
      <c r="D8" s="7">
        <v>0</v>
      </c>
      <c r="E8" s="7">
        <v>9</v>
      </c>
      <c r="F8" s="7">
        <v>20</v>
      </c>
      <c r="G8" s="7">
        <v>1</v>
      </c>
      <c r="H8" s="7">
        <v>10</v>
      </c>
      <c r="I8" s="7">
        <v>4</v>
      </c>
      <c r="J8" s="7">
        <v>44</v>
      </c>
      <c r="K8" s="7">
        <v>2</v>
      </c>
      <c r="L8" s="7">
        <v>2</v>
      </c>
    </row>
    <row r="9" spans="1:12" x14ac:dyDescent="0.25">
      <c r="A9" s="106" t="s">
        <v>93</v>
      </c>
      <c r="B9" s="7">
        <v>24</v>
      </c>
      <c r="C9" s="7">
        <v>0</v>
      </c>
      <c r="D9" s="7">
        <v>0</v>
      </c>
      <c r="E9" s="7">
        <v>5</v>
      </c>
      <c r="F9" s="7">
        <v>0</v>
      </c>
      <c r="G9" s="7">
        <v>1</v>
      </c>
      <c r="H9" s="7">
        <v>4</v>
      </c>
      <c r="I9" s="7">
        <v>3</v>
      </c>
      <c r="J9" s="7">
        <v>13</v>
      </c>
      <c r="K9" s="7">
        <v>5</v>
      </c>
      <c r="L9" s="7">
        <v>5</v>
      </c>
    </row>
    <row r="10" spans="1:12" x14ac:dyDescent="0.25">
      <c r="A10" s="106" t="s">
        <v>94</v>
      </c>
      <c r="B10" s="7">
        <v>32</v>
      </c>
      <c r="C10" s="7">
        <v>0</v>
      </c>
      <c r="D10" s="7">
        <v>0</v>
      </c>
      <c r="E10" s="7">
        <v>4</v>
      </c>
      <c r="F10" s="7">
        <v>7</v>
      </c>
      <c r="G10" s="7">
        <v>2</v>
      </c>
      <c r="H10" s="7">
        <v>1</v>
      </c>
      <c r="I10" s="7">
        <v>5</v>
      </c>
      <c r="J10" s="7">
        <v>19</v>
      </c>
      <c r="K10" s="7">
        <v>2</v>
      </c>
      <c r="L10" s="7">
        <v>2</v>
      </c>
    </row>
    <row r="11" spans="1:12" x14ac:dyDescent="0.25">
      <c r="A11" s="106" t="s">
        <v>95</v>
      </c>
      <c r="B11" s="7">
        <v>17</v>
      </c>
      <c r="C11" s="7">
        <v>0</v>
      </c>
      <c r="D11" s="7">
        <v>0</v>
      </c>
      <c r="E11" s="7">
        <v>1</v>
      </c>
      <c r="F11" s="7">
        <v>6</v>
      </c>
      <c r="G11" s="7">
        <v>1</v>
      </c>
      <c r="H11" s="7">
        <v>4</v>
      </c>
      <c r="I11" s="7">
        <v>4</v>
      </c>
      <c r="J11" s="7">
        <v>16</v>
      </c>
      <c r="K11" s="7">
        <v>0</v>
      </c>
      <c r="L11" s="7">
        <v>0</v>
      </c>
    </row>
    <row r="12" spans="1:12" x14ac:dyDescent="0.25">
      <c r="A12" s="106" t="s">
        <v>96</v>
      </c>
      <c r="B12" s="7">
        <v>29</v>
      </c>
      <c r="C12" s="7">
        <v>0</v>
      </c>
      <c r="D12" s="7">
        <v>0</v>
      </c>
      <c r="E12" s="7">
        <v>3</v>
      </c>
      <c r="F12" s="7">
        <v>5</v>
      </c>
      <c r="G12" s="7">
        <v>2</v>
      </c>
      <c r="H12" s="7">
        <v>1</v>
      </c>
      <c r="I12" s="7">
        <v>6</v>
      </c>
      <c r="J12" s="7">
        <v>17</v>
      </c>
      <c r="K12" s="7">
        <v>0</v>
      </c>
      <c r="L12" s="7">
        <v>0</v>
      </c>
    </row>
    <row r="13" spans="1:12" x14ac:dyDescent="0.25">
      <c r="A13" s="106" t="s">
        <v>97</v>
      </c>
      <c r="B13" s="7">
        <v>41</v>
      </c>
      <c r="C13" s="7">
        <v>0</v>
      </c>
      <c r="D13" s="7">
        <v>0</v>
      </c>
      <c r="E13" s="7">
        <v>8</v>
      </c>
      <c r="F13" s="7">
        <v>2</v>
      </c>
      <c r="G13" s="7">
        <v>1</v>
      </c>
      <c r="H13" s="7">
        <v>2</v>
      </c>
      <c r="I13" s="7">
        <v>2</v>
      </c>
      <c r="J13" s="7">
        <v>15</v>
      </c>
      <c r="K13" s="7">
        <v>3</v>
      </c>
      <c r="L13" s="7">
        <v>3</v>
      </c>
    </row>
    <row r="14" spans="1:12" x14ac:dyDescent="0.25">
      <c r="A14" s="106" t="s">
        <v>67</v>
      </c>
      <c r="B14" s="7">
        <v>98</v>
      </c>
      <c r="C14" s="7">
        <v>0</v>
      </c>
      <c r="D14" s="7">
        <v>0</v>
      </c>
      <c r="E14" s="7">
        <v>39</v>
      </c>
      <c r="F14" s="7">
        <v>52</v>
      </c>
      <c r="G14" s="7">
        <v>22</v>
      </c>
      <c r="H14" s="7">
        <v>32</v>
      </c>
      <c r="I14" s="7">
        <v>38</v>
      </c>
      <c r="J14" s="7">
        <v>183</v>
      </c>
      <c r="K14" s="7">
        <v>25</v>
      </c>
      <c r="L14" s="7">
        <v>25</v>
      </c>
    </row>
    <row r="15" spans="1:12" x14ac:dyDescent="0.25">
      <c r="A15" s="106" t="s">
        <v>68</v>
      </c>
      <c r="B15" s="7">
        <v>105</v>
      </c>
      <c r="C15" s="7">
        <v>0</v>
      </c>
      <c r="D15" s="7">
        <v>0</v>
      </c>
      <c r="E15" s="7">
        <v>44</v>
      </c>
      <c r="F15" s="7">
        <v>37</v>
      </c>
      <c r="G15" s="7">
        <v>19</v>
      </c>
      <c r="H15" s="7">
        <v>24</v>
      </c>
      <c r="I15" s="7">
        <v>32</v>
      </c>
      <c r="J15" s="7">
        <v>156</v>
      </c>
      <c r="K15" s="7">
        <v>15</v>
      </c>
      <c r="L15" s="7">
        <v>15</v>
      </c>
    </row>
    <row r="16" spans="1:12" x14ac:dyDescent="0.25">
      <c r="A16" s="106" t="s">
        <v>70</v>
      </c>
      <c r="B16" s="7">
        <v>93</v>
      </c>
      <c r="C16" s="7">
        <v>0</v>
      </c>
      <c r="D16" s="7">
        <v>0</v>
      </c>
      <c r="E16" s="7">
        <v>51</v>
      </c>
      <c r="F16" s="7">
        <v>58</v>
      </c>
      <c r="G16" s="7">
        <v>20</v>
      </c>
      <c r="H16" s="7">
        <v>39</v>
      </c>
      <c r="I16" s="7">
        <v>55</v>
      </c>
      <c r="J16" s="7">
        <v>223</v>
      </c>
      <c r="K16" s="7">
        <v>51</v>
      </c>
      <c r="L16" s="7">
        <v>51</v>
      </c>
    </row>
    <row r="17" spans="1:12" x14ac:dyDescent="0.25">
      <c r="A17" s="106" t="s">
        <v>66</v>
      </c>
      <c r="B17" s="7">
        <v>55</v>
      </c>
      <c r="C17" s="7">
        <v>0</v>
      </c>
      <c r="D17" s="7">
        <v>0</v>
      </c>
      <c r="E17" s="7">
        <v>32</v>
      </c>
      <c r="F17" s="7">
        <v>21</v>
      </c>
      <c r="G17" s="7">
        <v>16</v>
      </c>
      <c r="H17" s="7">
        <v>36</v>
      </c>
      <c r="I17" s="7">
        <v>38</v>
      </c>
      <c r="J17" s="7">
        <v>143</v>
      </c>
      <c r="K17" s="7">
        <v>27</v>
      </c>
      <c r="L17" s="7">
        <v>27</v>
      </c>
    </row>
    <row r="18" spans="1:12" x14ac:dyDescent="0.25">
      <c r="A18" s="106" t="s">
        <v>64</v>
      </c>
      <c r="B18" s="7">
        <v>65</v>
      </c>
      <c r="C18" s="7">
        <v>0</v>
      </c>
      <c r="D18" s="7">
        <v>0</v>
      </c>
      <c r="E18" s="7">
        <v>40</v>
      </c>
      <c r="F18" s="7">
        <v>62</v>
      </c>
      <c r="G18" s="7">
        <v>14</v>
      </c>
      <c r="H18" s="7">
        <v>110</v>
      </c>
      <c r="I18" s="7">
        <v>60</v>
      </c>
      <c r="J18" s="7">
        <v>286</v>
      </c>
      <c r="K18" s="7">
        <v>59</v>
      </c>
      <c r="L18" s="7">
        <v>59</v>
      </c>
    </row>
    <row r="19" spans="1:12" x14ac:dyDescent="0.25">
      <c r="A19" s="106" t="s">
        <v>19</v>
      </c>
      <c r="B19" s="7">
        <v>56</v>
      </c>
      <c r="C19" s="7">
        <v>0</v>
      </c>
      <c r="D19" s="7">
        <v>0</v>
      </c>
      <c r="E19" s="7">
        <v>19</v>
      </c>
      <c r="F19" s="7">
        <v>26</v>
      </c>
      <c r="G19" s="7">
        <v>12</v>
      </c>
      <c r="H19" s="7">
        <v>37</v>
      </c>
      <c r="I19" s="7">
        <v>26</v>
      </c>
      <c r="J19" s="7">
        <v>120</v>
      </c>
      <c r="K19" s="7">
        <v>21</v>
      </c>
      <c r="L19" s="7">
        <v>21</v>
      </c>
    </row>
    <row r="20" spans="1:12" x14ac:dyDescent="0.25">
      <c r="A20" s="106" t="s">
        <v>88</v>
      </c>
      <c r="B20" s="7">
        <v>1</v>
      </c>
      <c r="C20" s="7">
        <v>0</v>
      </c>
      <c r="D20" s="7">
        <v>0</v>
      </c>
      <c r="E20" s="7">
        <v>5</v>
      </c>
      <c r="F20" s="7">
        <v>0</v>
      </c>
      <c r="G20" s="7">
        <v>0</v>
      </c>
      <c r="H20" s="7">
        <v>0</v>
      </c>
      <c r="I20" s="7">
        <v>0</v>
      </c>
      <c r="J20" s="7">
        <v>5</v>
      </c>
      <c r="K20" s="7">
        <v>0</v>
      </c>
      <c r="L20" s="7">
        <v>0</v>
      </c>
    </row>
    <row r="21" spans="1:12" x14ac:dyDescent="0.25">
      <c r="A21" s="106" t="s">
        <v>72</v>
      </c>
      <c r="B21" s="7">
        <v>105</v>
      </c>
      <c r="C21" s="7">
        <v>0</v>
      </c>
      <c r="D21" s="7">
        <v>0</v>
      </c>
      <c r="E21" s="7">
        <v>91</v>
      </c>
      <c r="F21" s="7">
        <v>86</v>
      </c>
      <c r="G21" s="7">
        <v>96</v>
      </c>
      <c r="H21" s="7">
        <v>75</v>
      </c>
      <c r="I21" s="7">
        <v>87</v>
      </c>
      <c r="J21" s="7">
        <v>435</v>
      </c>
      <c r="K21" s="7">
        <v>99</v>
      </c>
      <c r="L21" s="7">
        <v>99</v>
      </c>
    </row>
    <row r="22" spans="1:12" x14ac:dyDescent="0.25">
      <c r="A22" s="106" t="s">
        <v>89</v>
      </c>
      <c r="B22" s="7">
        <v>0</v>
      </c>
      <c r="C22" s="7">
        <v>0</v>
      </c>
      <c r="D22" s="7">
        <v>0</v>
      </c>
      <c r="E22" s="7">
        <v>0</v>
      </c>
      <c r="F22" s="7">
        <v>0</v>
      </c>
      <c r="G22" s="7">
        <v>0</v>
      </c>
      <c r="H22" s="7">
        <v>2</v>
      </c>
      <c r="I22" s="7">
        <v>4</v>
      </c>
      <c r="J22" s="7">
        <v>6</v>
      </c>
      <c r="K22" s="7">
        <v>0</v>
      </c>
      <c r="L22" s="7">
        <v>0</v>
      </c>
    </row>
    <row r="23" spans="1:12" x14ac:dyDescent="0.25">
      <c r="A23" s="106" t="s">
        <v>69</v>
      </c>
      <c r="B23" s="7">
        <v>129</v>
      </c>
      <c r="C23" s="7">
        <v>0</v>
      </c>
      <c r="D23" s="7">
        <v>0</v>
      </c>
      <c r="E23" s="7">
        <v>88</v>
      </c>
      <c r="F23" s="7">
        <v>112</v>
      </c>
      <c r="G23" s="7">
        <v>49</v>
      </c>
      <c r="H23" s="7">
        <v>70</v>
      </c>
      <c r="I23" s="7">
        <v>77</v>
      </c>
      <c r="J23" s="7">
        <v>396</v>
      </c>
      <c r="K23" s="7">
        <v>68</v>
      </c>
      <c r="L23" s="7">
        <v>68</v>
      </c>
    </row>
    <row r="24" spans="1:12" x14ac:dyDescent="0.25">
      <c r="A24" s="106" t="s">
        <v>90</v>
      </c>
      <c r="B24" s="7">
        <v>1</v>
      </c>
      <c r="C24" s="7">
        <v>0</v>
      </c>
      <c r="D24" s="7">
        <v>0</v>
      </c>
      <c r="E24" s="7">
        <v>0</v>
      </c>
      <c r="F24" s="7">
        <v>0</v>
      </c>
      <c r="G24" s="7">
        <v>0</v>
      </c>
      <c r="H24" s="7">
        <v>2</v>
      </c>
      <c r="I24" s="7">
        <v>0</v>
      </c>
      <c r="J24" s="7">
        <v>2</v>
      </c>
      <c r="K24" s="7">
        <v>0</v>
      </c>
      <c r="L24" s="7">
        <v>0</v>
      </c>
    </row>
    <row r="25" spans="1:12" x14ac:dyDescent="0.25">
      <c r="A25" s="106" t="s">
        <v>10</v>
      </c>
      <c r="B25" s="7">
        <v>1113</v>
      </c>
      <c r="C25" s="7">
        <v>0</v>
      </c>
      <c r="D25" s="7">
        <v>0</v>
      </c>
      <c r="E25" s="7">
        <v>575</v>
      </c>
      <c r="F25" s="7">
        <v>620</v>
      </c>
      <c r="G25" s="7">
        <v>343</v>
      </c>
      <c r="H25" s="7">
        <v>585</v>
      </c>
      <c r="I25" s="7">
        <v>577</v>
      </c>
      <c r="J25" s="7">
        <v>2700</v>
      </c>
      <c r="K25" s="7">
        <v>487</v>
      </c>
      <c r="L25" s="7">
        <v>487</v>
      </c>
    </row>
  </sheetData>
  <customSheetViews>
    <customSheetView guid="{0908891F-6368-4BF4-BFCD-56572238A430}">
      <selection activeCell="L17" sqref="L17"/>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Форма заказа</vt:lpstr>
      <vt:lpstr>Сводная</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2016-08-31T05:04:16Z</dcterms:created>
  <dcterms:modified xsi:type="dcterms:W3CDTF">2017-03-20T12:21:27Z</dcterms:modified>
</cp:coreProperties>
</file>