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Соколова Юлия Анатольевна\ПД\ОтчетыПД\для ФВА\"/>
    </mc:Choice>
  </mc:AlternateContent>
  <bookViews>
    <workbookView xWindow="0" yWindow="0" windowWidth="15405" windowHeight="13965"/>
  </bookViews>
  <sheets>
    <sheet name="по номенклатуре" sheetId="1" r:id="rId1"/>
    <sheet name="по поставщикам" sheetId="4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X25" i="1"/>
  <c r="R19" i="1"/>
  <c r="R18" i="1"/>
  <c r="R17" i="1"/>
  <c r="R10" i="1"/>
  <c r="R9" i="1"/>
  <c r="R10" i="4"/>
  <c r="R9" i="4"/>
  <c r="Q25" i="1"/>
  <c r="O25" i="1"/>
  <c r="V25" i="1"/>
  <c r="V24" i="1"/>
  <c r="N25" i="1"/>
  <c r="W20" i="1"/>
  <c r="V14" i="1"/>
  <c r="O14" i="1"/>
  <c r="N14" i="1"/>
  <c r="F14" i="1"/>
  <c r="D14" i="1"/>
  <c r="C14" i="1"/>
  <c r="P13" i="1"/>
  <c r="W12" i="1"/>
  <c r="W14" i="1" s="1"/>
  <c r="W25" i="1" s="1"/>
  <c r="P12" i="1"/>
  <c r="H12" i="1"/>
  <c r="Q13" i="1" s="1"/>
  <c r="R13" i="1" s="1"/>
  <c r="G12" i="1"/>
  <c r="I12" i="1" s="1"/>
  <c r="E12" i="1"/>
  <c r="W11" i="1"/>
  <c r="H11" i="1"/>
  <c r="G11" i="1"/>
  <c r="E11" i="1"/>
  <c r="I11" i="1" s="1"/>
  <c r="Q10" i="1"/>
  <c r="P10" i="1"/>
  <c r="W9" i="1"/>
  <c r="P9" i="1"/>
  <c r="H9" i="1"/>
  <c r="H14" i="1" s="1"/>
  <c r="G9" i="1"/>
  <c r="G14" i="1" s="1"/>
  <c r="E9" i="1"/>
  <c r="E14" i="1" s="1"/>
  <c r="W17" i="1"/>
  <c r="Q18" i="1"/>
  <c r="P18" i="1"/>
  <c r="O24" i="1"/>
  <c r="N24" i="1"/>
  <c r="F24" i="1"/>
  <c r="D24" i="1"/>
  <c r="C24" i="1"/>
  <c r="P23" i="1"/>
  <c r="W22" i="1"/>
  <c r="P22" i="1"/>
  <c r="H22" i="1"/>
  <c r="Q23" i="1" s="1"/>
  <c r="R23" i="1" s="1"/>
  <c r="G22" i="1"/>
  <c r="E22" i="1"/>
  <c r="H20" i="1"/>
  <c r="G20" i="1"/>
  <c r="E20" i="1"/>
  <c r="P19" i="1"/>
  <c r="Q17" i="1"/>
  <c r="P17" i="1"/>
  <c r="H17" i="1"/>
  <c r="Q19" i="1" s="1"/>
  <c r="G17" i="1"/>
  <c r="E17" i="1"/>
  <c r="I17" i="1" s="1"/>
  <c r="P14" i="1" l="1"/>
  <c r="P25" i="1" s="1"/>
  <c r="I22" i="1"/>
  <c r="Q9" i="1"/>
  <c r="Q12" i="1"/>
  <c r="R12" i="1" s="1"/>
  <c r="I9" i="1"/>
  <c r="I14" i="1" s="1"/>
  <c r="X22" i="1"/>
  <c r="X24" i="1" s="1"/>
  <c r="H24" i="1"/>
  <c r="P24" i="1"/>
  <c r="Q22" i="1"/>
  <c r="R22" i="1" s="1"/>
  <c r="G24" i="1"/>
  <c r="I20" i="1"/>
  <c r="W24" i="1"/>
  <c r="E24" i="1"/>
  <c r="F25" i="1"/>
  <c r="D25" i="1"/>
  <c r="C25" i="1"/>
  <c r="I24" i="1" l="1"/>
  <c r="I25" i="1" s="1"/>
  <c r="Q14" i="1"/>
  <c r="R14" i="1"/>
  <c r="R25" i="1" s="1"/>
  <c r="X14" i="1"/>
  <c r="Y12" i="1"/>
  <c r="Y14" i="1" s="1"/>
  <c r="G25" i="1"/>
  <c r="Y22" i="1"/>
  <c r="Y24" i="1" s="1"/>
  <c r="Q24" i="1"/>
  <c r="R24" i="1"/>
  <c r="H25" i="1"/>
  <c r="E25" i="1"/>
  <c r="V14" i="4" l="1"/>
  <c r="W12" i="4"/>
  <c r="W11" i="4"/>
  <c r="W9" i="4"/>
  <c r="O14" i="4"/>
  <c r="P13" i="4"/>
  <c r="N14" i="4"/>
  <c r="P10" i="4"/>
  <c r="F14" i="4"/>
  <c r="D14" i="4"/>
  <c r="C14" i="4"/>
  <c r="P12" i="4"/>
  <c r="H12" i="4"/>
  <c r="Q12" i="4" s="1"/>
  <c r="R12" i="4" s="1"/>
  <c r="G12" i="4"/>
  <c r="E12" i="4"/>
  <c r="H11" i="4"/>
  <c r="G11" i="4"/>
  <c r="E11" i="4"/>
  <c r="P9" i="4"/>
  <c r="H9" i="4"/>
  <c r="Q10" i="4" s="1"/>
  <c r="G9" i="4"/>
  <c r="E9" i="4"/>
  <c r="W14" i="4" l="1"/>
  <c r="X12" i="4"/>
  <c r="X14" i="4" s="1"/>
  <c r="Y12" i="4"/>
  <c r="Y14" i="4" s="1"/>
  <c r="P14" i="4"/>
  <c r="Q13" i="4"/>
  <c r="R13" i="4" s="1"/>
  <c r="I11" i="4"/>
  <c r="I12" i="4"/>
  <c r="H14" i="4"/>
  <c r="Q9" i="4"/>
  <c r="R14" i="4" s="1"/>
  <c r="I9" i="4"/>
  <c r="G14" i="4"/>
  <c r="E14" i="4"/>
  <c r="Q14" i="4" l="1"/>
  <c r="I14" i="4"/>
</calcChain>
</file>

<file path=xl/comments1.xml><?xml version="1.0" encoding="utf-8"?>
<comments xmlns="http://schemas.openxmlformats.org/spreadsheetml/2006/main">
  <authors>
    <author>WS0071 - Cоколова Юлия Анатольевна</author>
  </authors>
  <commentList>
    <comment ref="M4" authorId="0" shapeId="0">
      <text>
        <r>
          <rPr>
            <b/>
            <sz val="9"/>
            <color indexed="81"/>
            <rFont val="Tahoma"/>
            <family val="2"/>
            <charset val="204"/>
          </rPr>
          <t>WS0071 - Cоколова Юлия Анатольевна:</t>
        </r>
        <r>
          <rPr>
            <sz val="9"/>
            <color indexed="81"/>
            <rFont val="Tahoma"/>
            <family val="2"/>
            <charset val="204"/>
          </rPr>
          <t xml:space="preserve">
 только информативно
</t>
        </r>
      </text>
    </comment>
  </commentList>
</comments>
</file>

<file path=xl/comments2.xml><?xml version="1.0" encoding="utf-8"?>
<comments xmlns="http://schemas.openxmlformats.org/spreadsheetml/2006/main">
  <authors>
    <author>WS0071 - Cоколова Юлия Анатольевна</author>
  </authors>
  <commentList>
    <comment ref="M4" authorId="0" shapeId="0">
      <text>
        <r>
          <rPr>
            <b/>
            <sz val="9"/>
            <color indexed="81"/>
            <rFont val="Tahoma"/>
            <family val="2"/>
            <charset val="204"/>
          </rPr>
          <t>WS0071 - Cоколова Юлия Анатольевна:</t>
        </r>
        <r>
          <rPr>
            <sz val="9"/>
            <color indexed="81"/>
            <rFont val="Tahoma"/>
            <family val="2"/>
            <charset val="204"/>
          </rPr>
          <t xml:space="preserve">
 только информативно
</t>
        </r>
      </text>
    </comment>
  </commentList>
</comments>
</file>

<file path=xl/sharedStrings.xml><?xml version="1.0" encoding="utf-8"?>
<sst xmlns="http://schemas.openxmlformats.org/spreadsheetml/2006/main" count="151" uniqueCount="67">
  <si>
    <t>Поставщик</t>
  </si>
  <si>
    <t>номенклатура 1</t>
  </si>
  <si>
    <t>ед.изм.</t>
  </si>
  <si>
    <t>кол-во</t>
  </si>
  <si>
    <t>цена</t>
  </si>
  <si>
    <t>стоимость</t>
  </si>
  <si>
    <t>Покупка</t>
  </si>
  <si>
    <t>партия 1</t>
  </si>
  <si>
    <t>партия 2</t>
  </si>
  <si>
    <t>партия 3</t>
  </si>
  <si>
    <t>договор, спецификация</t>
  </si>
  <si>
    <t>Покупатель</t>
  </si>
  <si>
    <t>ПД18-01/01 спец.1</t>
  </si>
  <si>
    <t>ПЖС</t>
  </si>
  <si>
    <t>ПД18-05/01, спец.5</t>
  </si>
  <si>
    <t>закупка</t>
  </si>
  <si>
    <t>транспортные расходы</t>
  </si>
  <si>
    <t>итого:</t>
  </si>
  <si>
    <t>ЗСК</t>
  </si>
  <si>
    <t>ПД18-07/03, спец.2</t>
  </si>
  <si>
    <t xml:space="preserve">реализация 1 </t>
  </si>
  <si>
    <t>Давал</t>
  </si>
  <si>
    <t>перемещение</t>
  </si>
  <si>
    <t>Остаток</t>
  </si>
  <si>
    <t>Продажа:</t>
  </si>
  <si>
    <t>кол-во // итого:</t>
  </si>
  <si>
    <t>стоимость // итого</t>
  </si>
  <si>
    <t xml:space="preserve"> цена за ед. // средняя</t>
  </si>
  <si>
    <t xml:space="preserve"> // </t>
  </si>
  <si>
    <t xml:space="preserve">цена покупки // средняя </t>
  </si>
  <si>
    <t>стоимость за партию // итого</t>
  </si>
  <si>
    <t>НМСИ</t>
  </si>
  <si>
    <t>ПД18-01/10, спец. 1</t>
  </si>
  <si>
    <t>реализация 3</t>
  </si>
  <si>
    <t>реализация 4</t>
  </si>
  <si>
    <t>партия</t>
  </si>
  <si>
    <t>маржа по цене // средняя</t>
  </si>
  <si>
    <t>кол-во// итого</t>
  </si>
  <si>
    <t>цена за ед.// средняя</t>
  </si>
  <si>
    <t>стоимость// итого</t>
  </si>
  <si>
    <t>цена за единицу//средняя</t>
  </si>
  <si>
    <t>Фонд</t>
  </si>
  <si>
    <t>Заказчик</t>
  </si>
  <si>
    <t>ПД17--08/01</t>
  </si>
  <si>
    <t>ПД18-05/01, спец.6</t>
  </si>
  <si>
    <t>реализация 5</t>
  </si>
  <si>
    <t>ПЖС (Поморская)</t>
  </si>
  <si>
    <t>ПЖС (Первомайская)</t>
  </si>
  <si>
    <t>ПД18-01/10, спец. 2</t>
  </si>
  <si>
    <t>НМСИ (Поморская)</t>
  </si>
  <si>
    <t>НМСИ (Первомайская)</t>
  </si>
  <si>
    <t>Объект (номенклатурная группа)</t>
  </si>
  <si>
    <t xml:space="preserve"> договор, спецификация</t>
  </si>
  <si>
    <t xml:space="preserve"> договор, спецификация </t>
  </si>
  <si>
    <t>Металлпроект</t>
  </si>
  <si>
    <t>ТПК Живая сталь</t>
  </si>
  <si>
    <t>ИТОГО //:</t>
  </si>
  <si>
    <t>реализация 6</t>
  </si>
  <si>
    <t>реализация 7</t>
  </si>
  <si>
    <t>реализация 8</t>
  </si>
  <si>
    <t>реализация 9</t>
  </si>
  <si>
    <t>реализация 10</t>
  </si>
  <si>
    <t>ПД17-09/03 спец.2</t>
  </si>
  <si>
    <t>перемещение 1</t>
  </si>
  <si>
    <t>перемещение 2</t>
  </si>
  <si>
    <t>цена за единицу// средняя</t>
  </si>
  <si>
    <t>маржа по продаже //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</si>
</sst>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49" fontId="2" fillId="5" borderId="39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4" fontId="2" fillId="5" borderId="42" xfId="0" applyNumberFormat="1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49" fontId="2" fillId="6" borderId="39" xfId="0" applyNumberFormat="1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4" fontId="2" fillId="6" borderId="42" xfId="0" applyNumberFormat="1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4" fontId="2" fillId="6" borderId="0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4" fontId="2" fillId="6" borderId="54" xfId="0" applyNumberFormat="1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4" fontId="2" fillId="6" borderId="4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49" fontId="2" fillId="6" borderId="22" xfId="0" applyNumberFormat="1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4" fontId="2" fillId="5" borderId="36" xfId="0" applyNumberFormat="1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1" fillId="4" borderId="7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65" xfId="0" applyNumberFormat="1" applyFont="1" applyFill="1" applyBorder="1" applyAlignment="1">
      <alignment horizontal="center" vertical="center" wrapText="1"/>
    </xf>
    <xf numFmtId="3" fontId="2" fillId="6" borderId="59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1" fillId="0" borderId="66" xfId="0" applyNumberFormat="1" applyFont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4" borderId="63" xfId="0" applyNumberFormat="1" applyFont="1" applyFill="1" applyBorder="1" applyAlignment="1">
      <alignment horizontal="center" vertical="center" wrapText="1"/>
    </xf>
    <xf numFmtId="3" fontId="1" fillId="4" borderId="19" xfId="0" applyNumberFormat="1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47" xfId="0" applyNumberFormat="1" applyFont="1" applyFill="1" applyBorder="1" applyAlignment="1">
      <alignment horizontal="center" vertical="center" wrapText="1"/>
    </xf>
    <xf numFmtId="3" fontId="2" fillId="6" borderId="43" xfId="0" applyNumberFormat="1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4" borderId="10" xfId="0" applyNumberFormat="1" applyFont="1" applyFill="1" applyBorder="1" applyAlignment="1">
      <alignment horizontal="center" vertical="center" wrapText="1"/>
    </xf>
    <xf numFmtId="3" fontId="1" fillId="4" borderId="18" xfId="0" applyNumberFormat="1" applyFont="1" applyFill="1" applyBorder="1" applyAlignment="1">
      <alignment horizontal="center" vertical="center" wrapText="1"/>
    </xf>
    <xf numFmtId="3" fontId="2" fillId="6" borderId="52" xfId="0" applyNumberFormat="1" applyFont="1" applyFill="1" applyBorder="1" applyAlignment="1">
      <alignment horizontal="center" vertical="center" wrapText="1"/>
    </xf>
    <xf numFmtId="3" fontId="1" fillId="3" borderId="62" xfId="0" applyNumberFormat="1" applyFont="1" applyFill="1" applyBorder="1" applyAlignment="1">
      <alignment horizontal="center" vertical="center" wrapText="1"/>
    </xf>
    <xf numFmtId="3" fontId="1" fillId="3" borderId="63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4" borderId="62" xfId="0" applyNumberFormat="1" applyFont="1" applyFill="1" applyBorder="1" applyAlignment="1">
      <alignment horizontal="center" vertical="center" wrapText="1"/>
    </xf>
    <xf numFmtId="3" fontId="1" fillId="4" borderId="70" xfId="0" applyNumberFormat="1" applyFont="1" applyFill="1" applyBorder="1" applyAlignment="1">
      <alignment horizontal="center" vertical="center" wrapText="1"/>
    </xf>
    <xf numFmtId="3" fontId="2" fillId="6" borderId="40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3" fontId="1" fillId="4" borderId="45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3" xfId="0" applyNumberFormat="1" applyFont="1" applyFill="1" applyBorder="1" applyAlignment="1">
      <alignment horizontal="center" vertical="center" wrapText="1"/>
    </xf>
    <xf numFmtId="3" fontId="1" fillId="4" borderId="51" xfId="0" applyNumberFormat="1" applyFont="1" applyFill="1" applyBorder="1" applyAlignment="1">
      <alignment horizontal="center" vertical="center" wrapText="1"/>
    </xf>
    <xf numFmtId="3" fontId="2" fillId="6" borderId="42" xfId="0" applyNumberFormat="1" applyFont="1" applyFill="1" applyBorder="1" applyAlignment="1">
      <alignment horizontal="center" vertical="center" wrapText="1"/>
    </xf>
    <xf numFmtId="3" fontId="1" fillId="3" borderId="52" xfId="0" applyNumberFormat="1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3" fontId="1" fillId="3" borderId="64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1" fillId="4" borderId="32" xfId="0" applyNumberFormat="1" applyFont="1" applyFill="1" applyBorder="1" applyAlignment="1">
      <alignment horizontal="center" vertical="center" wrapText="1"/>
    </xf>
    <xf numFmtId="3" fontId="1" fillId="4" borderId="69" xfId="0" applyNumberFormat="1" applyFont="1" applyFill="1" applyBorder="1" applyAlignment="1">
      <alignment horizontal="center" vertical="center" wrapText="1"/>
    </xf>
    <xf numFmtId="3" fontId="2" fillId="6" borderId="41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3" borderId="50" xfId="0" applyNumberFormat="1" applyFont="1" applyFill="1" applyBorder="1" applyAlignment="1">
      <alignment horizontal="center" vertical="center" wrapText="1"/>
    </xf>
    <xf numFmtId="3" fontId="1" fillId="4" borderId="24" xfId="0" applyNumberFormat="1" applyFont="1" applyFill="1" applyBorder="1" applyAlignment="1">
      <alignment horizontal="center" vertical="center" wrapText="1"/>
    </xf>
    <xf numFmtId="3" fontId="1" fillId="4" borderId="38" xfId="0" applyNumberFormat="1" applyFont="1" applyFill="1" applyBorder="1" applyAlignment="1">
      <alignment horizontal="center" vertical="center" wrapText="1"/>
    </xf>
    <xf numFmtId="3" fontId="2" fillId="6" borderId="50" xfId="0" applyNumberFormat="1" applyFont="1" applyFill="1" applyBorder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center" vertical="center" wrapText="1"/>
    </xf>
    <xf numFmtId="3" fontId="1" fillId="4" borderId="48" xfId="0" applyNumberFormat="1" applyFont="1" applyFill="1" applyBorder="1" applyAlignment="1">
      <alignment horizontal="center" vertical="center" wrapText="1"/>
    </xf>
    <xf numFmtId="3" fontId="2" fillId="6" borderId="66" xfId="0" applyNumberFormat="1" applyFont="1" applyFill="1" applyBorder="1" applyAlignment="1">
      <alignment horizontal="center" vertical="center" wrapText="1"/>
    </xf>
    <xf numFmtId="3" fontId="2" fillId="5" borderId="56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6" xfId="0" applyNumberFormat="1" applyFont="1" applyFill="1" applyBorder="1" applyAlignment="1">
      <alignment horizontal="center" vertical="center" wrapText="1"/>
    </xf>
    <xf numFmtId="3" fontId="2" fillId="6" borderId="61" xfId="0" applyNumberFormat="1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4" fontId="2" fillId="5" borderId="40" xfId="0" applyNumberFormat="1" applyFont="1" applyFill="1" applyBorder="1" applyAlignment="1">
      <alignment horizontal="center" vertical="center" wrapText="1"/>
    </xf>
    <xf numFmtId="4" fontId="2" fillId="5" borderId="59" xfId="0" applyNumberFormat="1" applyFont="1" applyFill="1" applyBorder="1" applyAlignment="1">
      <alignment horizontal="center" vertical="center" wrapText="1"/>
    </xf>
    <xf numFmtId="4" fontId="2" fillId="5" borderId="54" xfId="0" applyNumberFormat="1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25"/>
  <sheetViews>
    <sheetView tabSelected="1" zoomScale="90" zoomScaleNormal="90" workbookViewId="0">
      <selection activeCell="H39" sqref="H37:H39"/>
    </sheetView>
  </sheetViews>
  <sheetFormatPr defaultRowHeight="12.75" x14ac:dyDescent="0.25"/>
  <cols>
    <col min="1" max="1" width="20.7109375" style="1" customWidth="1"/>
    <col min="2" max="2" width="6.85546875" style="1" customWidth="1"/>
    <col min="3" max="3" width="8.5703125" style="1" customWidth="1"/>
    <col min="4" max="4" width="9" style="1" customWidth="1"/>
    <col min="5" max="6" width="11.42578125" style="1" customWidth="1"/>
    <col min="7" max="7" width="10.28515625" style="1" customWidth="1"/>
    <col min="8" max="8" width="9.28515625" style="1" customWidth="1"/>
    <col min="9" max="9" width="10.7109375" style="1" customWidth="1"/>
    <col min="10" max="10" width="11.7109375" style="1" customWidth="1"/>
    <col min="11" max="11" width="16.7109375" style="1" customWidth="1"/>
    <col min="12" max="12" width="13.85546875" style="1" customWidth="1"/>
    <col min="13" max="13" width="15.5703125" style="1" customWidth="1"/>
    <col min="14" max="14" width="8.5703125" style="1" customWidth="1"/>
    <col min="15" max="15" width="11.140625" style="1" customWidth="1"/>
    <col min="16" max="16" width="11.5703125" style="1" customWidth="1"/>
    <col min="17" max="18" width="9" style="1" customWidth="1"/>
    <col min="19" max="19" width="10.140625" style="1" customWidth="1"/>
    <col min="20" max="20" width="13" style="1" customWidth="1"/>
    <col min="21" max="21" width="13.42578125" style="1" customWidth="1"/>
    <col min="22" max="16384" width="9.140625" style="1"/>
  </cols>
  <sheetData>
    <row r="2" spans="1:25" ht="13.5" thickBot="1" x14ac:dyDescent="0.3"/>
    <row r="3" spans="1:25" ht="15.75" customHeight="1" thickBot="1" x14ac:dyDescent="0.3">
      <c r="A3" s="20" t="s">
        <v>0</v>
      </c>
      <c r="B3" s="59" t="s">
        <v>2</v>
      </c>
      <c r="C3" s="87"/>
      <c r="D3" s="88" t="s">
        <v>6</v>
      </c>
      <c r="E3" s="88"/>
      <c r="F3" s="88"/>
      <c r="G3" s="88"/>
      <c r="H3" s="88"/>
      <c r="I3" s="90"/>
      <c r="J3" s="89" t="s">
        <v>24</v>
      </c>
      <c r="K3" s="88"/>
      <c r="L3" s="88"/>
      <c r="M3" s="88"/>
      <c r="N3" s="88"/>
      <c r="O3" s="88"/>
      <c r="P3" s="88"/>
      <c r="Q3" s="88"/>
      <c r="R3" s="90"/>
      <c r="S3" s="89" t="s">
        <v>21</v>
      </c>
      <c r="T3" s="88"/>
      <c r="U3" s="88"/>
      <c r="V3" s="90"/>
      <c r="W3" s="89" t="s">
        <v>23</v>
      </c>
      <c r="X3" s="88"/>
      <c r="Y3" s="90"/>
    </row>
    <row r="4" spans="1:25" ht="25.5" customHeight="1" x14ac:dyDescent="0.25">
      <c r="A4" s="21"/>
      <c r="B4" s="15"/>
      <c r="C4" s="57"/>
      <c r="D4" s="81" t="s">
        <v>15</v>
      </c>
      <c r="E4" s="82"/>
      <c r="F4" s="81" t="s">
        <v>16</v>
      </c>
      <c r="G4" s="82"/>
      <c r="H4" s="81" t="s">
        <v>17</v>
      </c>
      <c r="I4" s="67"/>
      <c r="J4" s="83" t="s">
        <v>11</v>
      </c>
      <c r="K4" s="84" t="s">
        <v>10</v>
      </c>
      <c r="L4" s="84" t="s">
        <v>35</v>
      </c>
      <c r="M4" s="61" t="s">
        <v>51</v>
      </c>
      <c r="N4" s="5" t="s">
        <v>37</v>
      </c>
      <c r="O4" s="6" t="s">
        <v>38</v>
      </c>
      <c r="P4" s="85" t="s">
        <v>39</v>
      </c>
      <c r="Q4" s="5" t="s">
        <v>36</v>
      </c>
      <c r="R4" s="5" t="s">
        <v>66</v>
      </c>
      <c r="S4" s="91" t="s">
        <v>42</v>
      </c>
      <c r="T4" s="61" t="s">
        <v>53</v>
      </c>
      <c r="U4" s="61" t="s">
        <v>35</v>
      </c>
      <c r="V4" s="65" t="s">
        <v>3</v>
      </c>
      <c r="W4" s="68" t="s">
        <v>3</v>
      </c>
      <c r="X4" s="84" t="s">
        <v>4</v>
      </c>
      <c r="Y4" s="86" t="s">
        <v>5</v>
      </c>
    </row>
    <row r="5" spans="1:25" ht="39" thickBot="1" x14ac:dyDescent="0.25">
      <c r="A5" s="14" t="s">
        <v>52</v>
      </c>
      <c r="B5" s="80"/>
      <c r="C5" s="79" t="s">
        <v>25</v>
      </c>
      <c r="D5" s="10" t="s">
        <v>29</v>
      </c>
      <c r="E5" s="10" t="s">
        <v>26</v>
      </c>
      <c r="F5" s="10" t="s">
        <v>27</v>
      </c>
      <c r="G5" s="10" t="s">
        <v>30</v>
      </c>
      <c r="H5" s="10" t="s">
        <v>40</v>
      </c>
      <c r="I5" s="12" t="s">
        <v>30</v>
      </c>
      <c r="J5" s="56"/>
      <c r="K5" s="62"/>
      <c r="L5" s="62"/>
      <c r="M5" s="62"/>
      <c r="N5" s="63"/>
      <c r="O5" s="64"/>
      <c r="P5" s="60"/>
      <c r="Q5" s="63"/>
      <c r="R5" s="63"/>
      <c r="S5" s="69"/>
      <c r="T5" s="62"/>
      <c r="U5" s="62"/>
      <c r="V5" s="66"/>
      <c r="W5" s="69"/>
      <c r="X5" s="62"/>
      <c r="Y5" s="66"/>
    </row>
    <row r="6" spans="1:25" ht="13.5" thickBot="1" x14ac:dyDescent="0.25">
      <c r="A6" s="212" t="s">
        <v>1</v>
      </c>
      <c r="B6" s="213"/>
      <c r="C6" s="214"/>
      <c r="D6" s="213"/>
      <c r="E6" s="213"/>
      <c r="F6" s="213"/>
      <c r="G6" s="213"/>
      <c r="H6" s="213"/>
      <c r="I6" s="213"/>
      <c r="J6" s="215"/>
      <c r="K6" s="213"/>
      <c r="L6" s="213"/>
      <c r="M6" s="213"/>
      <c r="N6" s="213"/>
      <c r="O6" s="213"/>
      <c r="P6" s="213"/>
      <c r="Q6" s="213"/>
      <c r="R6" s="216"/>
      <c r="S6" s="215"/>
      <c r="T6" s="213"/>
      <c r="U6" s="213"/>
      <c r="V6" s="217"/>
      <c r="W6" s="215"/>
      <c r="X6" s="213"/>
      <c r="Y6" s="217"/>
    </row>
    <row r="7" spans="1:25" x14ac:dyDescent="0.25">
      <c r="A7" s="13" t="s">
        <v>54</v>
      </c>
      <c r="B7" s="2"/>
      <c r="C7" s="8"/>
      <c r="D7" s="2"/>
      <c r="E7" s="2"/>
      <c r="F7" s="2"/>
      <c r="G7" s="2"/>
      <c r="H7" s="2"/>
      <c r="I7" s="2"/>
      <c r="J7" s="8"/>
      <c r="K7" s="2"/>
      <c r="L7" s="2"/>
      <c r="M7" s="2"/>
      <c r="N7" s="2"/>
      <c r="O7" s="2"/>
      <c r="P7" s="2"/>
      <c r="Q7" s="2"/>
      <c r="R7" s="3"/>
      <c r="S7" s="8"/>
      <c r="T7" s="2"/>
      <c r="U7" s="2"/>
      <c r="V7" s="9"/>
      <c r="W7" s="17"/>
      <c r="X7" s="16"/>
      <c r="Y7" s="18"/>
    </row>
    <row r="8" spans="1:25" ht="16.5" customHeight="1" x14ac:dyDescent="0.25">
      <c r="A8" s="13" t="s">
        <v>12</v>
      </c>
      <c r="B8" s="2"/>
      <c r="C8" s="8"/>
      <c r="D8" s="2"/>
      <c r="E8" s="168"/>
      <c r="F8" s="2"/>
      <c r="G8" s="2"/>
      <c r="H8" s="2"/>
      <c r="I8" s="2"/>
      <c r="J8" s="8"/>
      <c r="K8" s="2"/>
      <c r="L8" s="2"/>
      <c r="M8" s="2"/>
      <c r="N8" s="2"/>
      <c r="O8" s="2"/>
      <c r="P8" s="2"/>
      <c r="Q8" s="2"/>
      <c r="R8" s="3"/>
      <c r="S8" s="8"/>
      <c r="T8" s="2"/>
      <c r="U8" s="2"/>
      <c r="V8" s="9"/>
      <c r="W8" s="8"/>
      <c r="X8" s="2"/>
      <c r="Y8" s="9"/>
    </row>
    <row r="9" spans="1:25" ht="25.5" x14ac:dyDescent="0.25">
      <c r="A9" s="105" t="s">
        <v>7</v>
      </c>
      <c r="B9" s="105"/>
      <c r="C9" s="194">
        <v>1000</v>
      </c>
      <c r="D9" s="109">
        <v>15</v>
      </c>
      <c r="E9" s="186">
        <f>C9*D9</f>
        <v>15000</v>
      </c>
      <c r="F9" s="109">
        <v>5</v>
      </c>
      <c r="G9" s="186">
        <f>F9*C9</f>
        <v>5000</v>
      </c>
      <c r="H9" s="109">
        <f>D9+F9</f>
        <v>20</v>
      </c>
      <c r="I9" s="174">
        <f>E9+G9</f>
        <v>20000</v>
      </c>
      <c r="J9" s="30" t="s">
        <v>13</v>
      </c>
      <c r="K9" s="31" t="s">
        <v>14</v>
      </c>
      <c r="L9" s="32" t="s">
        <v>20</v>
      </c>
      <c r="M9" s="32" t="s">
        <v>46</v>
      </c>
      <c r="N9" s="162">
        <v>200</v>
      </c>
      <c r="O9" s="31">
        <v>25</v>
      </c>
      <c r="P9" s="162">
        <f>N9*O9</f>
        <v>5000</v>
      </c>
      <c r="Q9" s="76">
        <f>O9-H9</f>
        <v>5</v>
      </c>
      <c r="R9" s="150">
        <f>N9*Q9</f>
        <v>1000</v>
      </c>
      <c r="S9" s="132"/>
      <c r="T9" s="11"/>
      <c r="U9" s="11"/>
      <c r="V9" s="19"/>
      <c r="W9" s="7">
        <f>C9-N9-N10</f>
        <v>0</v>
      </c>
      <c r="X9" s="70"/>
      <c r="Y9" s="115"/>
    </row>
    <row r="10" spans="1:25" x14ac:dyDescent="0.25">
      <c r="A10" s="106"/>
      <c r="B10" s="106"/>
      <c r="C10" s="195"/>
      <c r="D10" s="110"/>
      <c r="E10" s="187"/>
      <c r="F10" s="110"/>
      <c r="G10" s="187"/>
      <c r="H10" s="110"/>
      <c r="I10" s="175"/>
      <c r="J10" s="30" t="s">
        <v>18</v>
      </c>
      <c r="K10" s="31" t="s">
        <v>19</v>
      </c>
      <c r="L10" s="32" t="s">
        <v>33</v>
      </c>
      <c r="M10" s="32" t="s">
        <v>18</v>
      </c>
      <c r="N10" s="162">
        <v>800</v>
      </c>
      <c r="O10" s="31">
        <v>24</v>
      </c>
      <c r="P10" s="162">
        <f>N10*O10</f>
        <v>19200</v>
      </c>
      <c r="Q10" s="76">
        <f>O10-H9</f>
        <v>4</v>
      </c>
      <c r="R10" s="150">
        <f>N10*Q10</f>
        <v>3200</v>
      </c>
      <c r="S10" s="133"/>
      <c r="T10" s="57"/>
      <c r="U10" s="57"/>
      <c r="V10" s="134"/>
      <c r="W10" s="82"/>
      <c r="X10" s="113"/>
      <c r="Y10" s="116"/>
    </row>
    <row r="11" spans="1:25" x14ac:dyDescent="0.25">
      <c r="A11" s="22" t="s">
        <v>8</v>
      </c>
      <c r="B11" s="23"/>
      <c r="C11" s="196">
        <v>200</v>
      </c>
      <c r="D11" s="25">
        <v>16</v>
      </c>
      <c r="E11" s="188">
        <f>C11*D11</f>
        <v>3200</v>
      </c>
      <c r="F11" s="25">
        <v>6</v>
      </c>
      <c r="G11" s="188">
        <f>F11*C11</f>
        <v>1200</v>
      </c>
      <c r="H11" s="25">
        <f>D11+F11</f>
        <v>22</v>
      </c>
      <c r="I11" s="176">
        <f>E11+G11</f>
        <v>4400</v>
      </c>
      <c r="J11" s="92"/>
      <c r="K11" s="93"/>
      <c r="L11" s="94"/>
      <c r="M11" s="94"/>
      <c r="N11" s="163"/>
      <c r="O11" s="93"/>
      <c r="P11" s="163"/>
      <c r="Q11" s="95"/>
      <c r="R11" s="151"/>
      <c r="S11" s="24" t="s">
        <v>41</v>
      </c>
      <c r="T11" s="25" t="s">
        <v>43</v>
      </c>
      <c r="U11" s="25" t="s">
        <v>22</v>
      </c>
      <c r="V11" s="27">
        <v>200</v>
      </c>
      <c r="W11" s="26">
        <f>C11-V11</f>
        <v>0</v>
      </c>
      <c r="X11" s="25"/>
      <c r="Y11" s="27"/>
    </row>
    <row r="12" spans="1:25" ht="25.5" x14ac:dyDescent="0.25">
      <c r="A12" s="123" t="s">
        <v>9</v>
      </c>
      <c r="B12" s="123"/>
      <c r="C12" s="197">
        <v>1500</v>
      </c>
      <c r="D12" s="119">
        <v>14</v>
      </c>
      <c r="E12" s="189">
        <f>C12*D12</f>
        <v>21000</v>
      </c>
      <c r="F12" s="119">
        <v>5</v>
      </c>
      <c r="G12" s="189">
        <f>F12*C12</f>
        <v>7500</v>
      </c>
      <c r="H12" s="119">
        <f>D12+F12</f>
        <v>19</v>
      </c>
      <c r="I12" s="177">
        <f>E12+G12</f>
        <v>28500</v>
      </c>
      <c r="J12" s="35" t="s">
        <v>31</v>
      </c>
      <c r="K12" s="36" t="s">
        <v>32</v>
      </c>
      <c r="L12" s="36" t="s">
        <v>34</v>
      </c>
      <c r="M12" s="37" t="s">
        <v>49</v>
      </c>
      <c r="N12" s="164">
        <v>1000</v>
      </c>
      <c r="O12" s="36">
        <v>25</v>
      </c>
      <c r="P12" s="164">
        <f>N12*O12</f>
        <v>25000</v>
      </c>
      <c r="Q12" s="77">
        <f>O12-H12</f>
        <v>6</v>
      </c>
      <c r="R12" s="152">
        <f>N12*Q12</f>
        <v>6000</v>
      </c>
      <c r="S12" s="128"/>
      <c r="T12" s="2"/>
      <c r="U12" s="2"/>
      <c r="V12" s="9"/>
      <c r="W12" s="125">
        <f>C12-N12-N13</f>
        <v>0</v>
      </c>
      <c r="X12" s="119"/>
      <c r="Y12" s="121">
        <f>W12*X12</f>
        <v>0</v>
      </c>
    </row>
    <row r="13" spans="1:25" ht="26.25" thickBot="1" x14ac:dyDescent="0.3">
      <c r="A13" s="124"/>
      <c r="B13" s="124"/>
      <c r="C13" s="198"/>
      <c r="D13" s="120"/>
      <c r="E13" s="190"/>
      <c r="F13" s="120"/>
      <c r="G13" s="190"/>
      <c r="H13" s="120"/>
      <c r="I13" s="178"/>
      <c r="J13" s="55" t="s">
        <v>31</v>
      </c>
      <c r="K13" s="41" t="s">
        <v>48</v>
      </c>
      <c r="L13" s="41" t="s">
        <v>45</v>
      </c>
      <c r="M13" s="40" t="s">
        <v>50</v>
      </c>
      <c r="N13" s="165">
        <v>500</v>
      </c>
      <c r="O13" s="40">
        <v>22</v>
      </c>
      <c r="P13" s="165">
        <f>N13*O13</f>
        <v>11000</v>
      </c>
      <c r="Q13" s="78">
        <f>O13-H12</f>
        <v>3</v>
      </c>
      <c r="R13" s="153">
        <f>N13*Q13</f>
        <v>1500</v>
      </c>
      <c r="S13" s="129"/>
      <c r="T13" s="130"/>
      <c r="U13" s="130"/>
      <c r="V13" s="131"/>
      <c r="W13" s="126"/>
      <c r="X13" s="120"/>
      <c r="Y13" s="122"/>
    </row>
    <row r="14" spans="1:25" s="4" customFormat="1" ht="14.25" thickTop="1" thickBot="1" x14ac:dyDescent="0.3">
      <c r="A14" s="48" t="s">
        <v>28</v>
      </c>
      <c r="B14" s="49"/>
      <c r="C14" s="199">
        <f>SUM(C9:C12)</f>
        <v>2700</v>
      </c>
      <c r="D14" s="51">
        <f>(D9+D11+D12)/3</f>
        <v>15</v>
      </c>
      <c r="E14" s="166">
        <f>SUM(E9:E12)</f>
        <v>39200</v>
      </c>
      <c r="F14" s="51">
        <f>(F9+F11+F12)/3</f>
        <v>5.333333333333333</v>
      </c>
      <c r="G14" s="191">
        <f>SUM(G9:G12)</f>
        <v>13700</v>
      </c>
      <c r="H14" s="51">
        <f>(H9+H11+H12)/3</f>
        <v>20.333333333333332</v>
      </c>
      <c r="I14" s="179">
        <f>SUM(I9:I12)</f>
        <v>52900</v>
      </c>
      <c r="J14" s="50"/>
      <c r="K14" s="53"/>
      <c r="L14" s="53"/>
      <c r="M14" s="53"/>
      <c r="N14" s="166">
        <f>SUM(N9:N13)</f>
        <v>2500</v>
      </c>
      <c r="O14" s="51">
        <f>(O9+O10+O12+O13)/4</f>
        <v>24</v>
      </c>
      <c r="P14" s="166">
        <f>SUM(P9:P13)</f>
        <v>60200</v>
      </c>
      <c r="Q14" s="75">
        <f>(Q9+Q10+Q12+Q13)/4</f>
        <v>4.5</v>
      </c>
      <c r="R14" s="154">
        <f>SUM(R9:R13)</f>
        <v>11700</v>
      </c>
      <c r="S14" s="72"/>
      <c r="T14" s="52"/>
      <c r="U14" s="73"/>
      <c r="V14" s="74">
        <f>V11</f>
        <v>200</v>
      </c>
      <c r="W14" s="53">
        <f>SUM(W9:W12)</f>
        <v>0</v>
      </c>
      <c r="X14" s="52">
        <f>X12</f>
        <v>0</v>
      </c>
      <c r="Y14" s="74">
        <f>Y12</f>
        <v>0</v>
      </c>
    </row>
    <row r="15" spans="1:25" x14ac:dyDescent="0.25">
      <c r="A15" s="13" t="s">
        <v>55</v>
      </c>
      <c r="B15" s="2"/>
      <c r="C15" s="200"/>
      <c r="D15" s="2"/>
      <c r="E15" s="168"/>
      <c r="F15" s="2"/>
      <c r="G15" s="168"/>
      <c r="H15" s="2"/>
      <c r="I15" s="168"/>
      <c r="J15" s="17"/>
      <c r="K15" s="16"/>
      <c r="L15" s="16"/>
      <c r="M15" s="16"/>
      <c r="N15" s="167"/>
      <c r="O15" s="16"/>
      <c r="P15" s="167"/>
      <c r="Q15" s="16"/>
      <c r="R15" s="155"/>
      <c r="S15" s="17"/>
      <c r="T15" s="16"/>
      <c r="U15" s="16"/>
      <c r="V15" s="18"/>
      <c r="W15" s="16"/>
      <c r="X15" s="16"/>
      <c r="Y15" s="18"/>
    </row>
    <row r="16" spans="1:25" ht="16.5" customHeight="1" x14ac:dyDescent="0.25">
      <c r="A16" s="13" t="s">
        <v>62</v>
      </c>
      <c r="B16" s="2"/>
      <c r="C16" s="200"/>
      <c r="D16" s="2"/>
      <c r="E16" s="168"/>
      <c r="F16" s="2"/>
      <c r="G16" s="168"/>
      <c r="H16" s="2"/>
      <c r="I16" s="168"/>
      <c r="J16" s="8"/>
      <c r="K16" s="2"/>
      <c r="L16" s="2"/>
      <c r="M16" s="2"/>
      <c r="N16" s="168"/>
      <c r="O16" s="2"/>
      <c r="P16" s="168"/>
      <c r="Q16" s="2"/>
      <c r="R16" s="156"/>
      <c r="S16" s="8"/>
      <c r="T16" s="2"/>
      <c r="U16" s="2"/>
      <c r="V16" s="9"/>
      <c r="W16" s="2"/>
      <c r="X16" s="2"/>
      <c r="Y16" s="9"/>
    </row>
    <row r="17" spans="1:25" ht="25.5" x14ac:dyDescent="0.25">
      <c r="A17" s="28" t="s">
        <v>7</v>
      </c>
      <c r="B17" s="29"/>
      <c r="C17" s="194">
        <v>2000</v>
      </c>
      <c r="D17" s="109">
        <v>14</v>
      </c>
      <c r="E17" s="186">
        <f>C17*D17</f>
        <v>28000</v>
      </c>
      <c r="F17" s="109">
        <v>5</v>
      </c>
      <c r="G17" s="186">
        <f>F17*C17</f>
        <v>10000</v>
      </c>
      <c r="H17" s="109">
        <f>D17+F17</f>
        <v>19</v>
      </c>
      <c r="I17" s="180">
        <f>E17+G17</f>
        <v>38000</v>
      </c>
      <c r="J17" s="30" t="s">
        <v>13</v>
      </c>
      <c r="K17" s="31" t="s">
        <v>14</v>
      </c>
      <c r="L17" s="32" t="s">
        <v>57</v>
      </c>
      <c r="M17" s="32" t="s">
        <v>46</v>
      </c>
      <c r="N17" s="162">
        <v>1500</v>
      </c>
      <c r="O17" s="31">
        <v>25</v>
      </c>
      <c r="P17" s="162">
        <f>N17*O17</f>
        <v>37500</v>
      </c>
      <c r="Q17" s="76">
        <f>O17-H17</f>
        <v>6</v>
      </c>
      <c r="R17" s="150">
        <f t="shared" ref="R17:R19" si="0">N17*Q17</f>
        <v>9000</v>
      </c>
      <c r="S17" s="128"/>
      <c r="T17" s="2"/>
      <c r="U17" s="2"/>
      <c r="V17" s="9"/>
      <c r="W17" s="7">
        <f>C17-N17-N18-N19</f>
        <v>0</v>
      </c>
      <c r="X17" s="70"/>
      <c r="Y17" s="71"/>
    </row>
    <row r="18" spans="1:25" ht="25.5" x14ac:dyDescent="0.25">
      <c r="A18" s="28"/>
      <c r="B18" s="29"/>
      <c r="C18" s="201"/>
      <c r="D18" s="135"/>
      <c r="E18" s="192"/>
      <c r="F18" s="135"/>
      <c r="G18" s="192"/>
      <c r="H18" s="135"/>
      <c r="I18" s="181"/>
      <c r="J18" s="30" t="s">
        <v>13</v>
      </c>
      <c r="K18" s="31" t="s">
        <v>44</v>
      </c>
      <c r="L18" s="32" t="s">
        <v>58</v>
      </c>
      <c r="M18" s="32" t="s">
        <v>47</v>
      </c>
      <c r="N18" s="162">
        <v>400</v>
      </c>
      <c r="O18" s="31">
        <v>25</v>
      </c>
      <c r="P18" s="162">
        <f>N18*O18</f>
        <v>10000</v>
      </c>
      <c r="Q18" s="76">
        <f>O18-H18</f>
        <v>25</v>
      </c>
      <c r="R18" s="150">
        <f t="shared" si="0"/>
        <v>10000</v>
      </c>
      <c r="S18" s="128"/>
      <c r="T18" s="2"/>
      <c r="U18" s="2"/>
      <c r="V18" s="9"/>
      <c r="W18" s="85"/>
      <c r="X18" s="84"/>
      <c r="Y18" s="86"/>
    </row>
    <row r="19" spans="1:25" x14ac:dyDescent="0.25">
      <c r="A19" s="28"/>
      <c r="B19" s="29"/>
      <c r="C19" s="195"/>
      <c r="D19" s="110"/>
      <c r="E19" s="187"/>
      <c r="F19" s="110"/>
      <c r="G19" s="187"/>
      <c r="H19" s="110"/>
      <c r="I19" s="182"/>
      <c r="J19" s="136" t="s">
        <v>18</v>
      </c>
      <c r="K19" s="137" t="s">
        <v>19</v>
      </c>
      <c r="L19" s="138" t="s">
        <v>59</v>
      </c>
      <c r="M19" s="138" t="s">
        <v>18</v>
      </c>
      <c r="N19" s="169">
        <v>100</v>
      </c>
      <c r="O19" s="137">
        <v>24</v>
      </c>
      <c r="P19" s="169">
        <f>N19*O19</f>
        <v>2400</v>
      </c>
      <c r="Q19" s="139">
        <f>O19-H17</f>
        <v>5</v>
      </c>
      <c r="R19" s="150">
        <f t="shared" si="0"/>
        <v>500</v>
      </c>
      <c r="S19" s="128"/>
      <c r="T19" s="2"/>
      <c r="U19" s="2"/>
      <c r="V19" s="9"/>
      <c r="W19" s="82"/>
      <c r="X19" s="113"/>
      <c r="Y19" s="114"/>
    </row>
    <row r="20" spans="1:25" x14ac:dyDescent="0.25">
      <c r="A20" s="22" t="s">
        <v>8</v>
      </c>
      <c r="B20" s="23"/>
      <c r="C20" s="196">
        <v>1000</v>
      </c>
      <c r="D20" s="25">
        <v>14</v>
      </c>
      <c r="E20" s="188">
        <f>C20*D20</f>
        <v>14000</v>
      </c>
      <c r="F20" s="25">
        <v>6</v>
      </c>
      <c r="G20" s="188">
        <f>F20*C20</f>
        <v>6000</v>
      </c>
      <c r="H20" s="25">
        <f>D20+F20</f>
        <v>20</v>
      </c>
      <c r="I20" s="176">
        <f>E20+G20</f>
        <v>20000</v>
      </c>
      <c r="J20" s="128"/>
      <c r="K20" s="127"/>
      <c r="L20" s="127"/>
      <c r="M20" s="127"/>
      <c r="N20" s="170"/>
      <c r="O20" s="127"/>
      <c r="P20" s="170"/>
      <c r="Q20" s="127"/>
      <c r="R20" s="157"/>
      <c r="S20" s="54" t="s">
        <v>41</v>
      </c>
      <c r="T20" s="25" t="s">
        <v>43</v>
      </c>
      <c r="U20" s="25" t="s">
        <v>63</v>
      </c>
      <c r="V20" s="27">
        <v>200</v>
      </c>
      <c r="W20" s="148">
        <f>C20-V20-V21</f>
        <v>0</v>
      </c>
      <c r="X20" s="70"/>
      <c r="Y20" s="115"/>
    </row>
    <row r="21" spans="1:25" x14ac:dyDescent="0.25">
      <c r="A21" s="22"/>
      <c r="B21" s="23"/>
      <c r="C21" s="196"/>
      <c r="D21" s="25"/>
      <c r="E21" s="188"/>
      <c r="F21" s="25"/>
      <c r="G21" s="188"/>
      <c r="H21" s="25"/>
      <c r="I21" s="176"/>
      <c r="J21" s="128"/>
      <c r="K21" s="127"/>
      <c r="L21" s="127"/>
      <c r="M21" s="127"/>
      <c r="N21" s="170"/>
      <c r="O21" s="127"/>
      <c r="P21" s="170"/>
      <c r="Q21" s="127"/>
      <c r="R21" s="157"/>
      <c r="S21" s="54" t="s">
        <v>41</v>
      </c>
      <c r="T21" s="25" t="s">
        <v>43</v>
      </c>
      <c r="U21" s="25" t="s">
        <v>64</v>
      </c>
      <c r="V21" s="27">
        <v>800</v>
      </c>
      <c r="W21" s="149"/>
      <c r="X21" s="113"/>
      <c r="Y21" s="116"/>
    </row>
    <row r="22" spans="1:25" ht="25.5" x14ac:dyDescent="0.25">
      <c r="A22" s="33" t="s">
        <v>9</v>
      </c>
      <c r="B22" s="34"/>
      <c r="C22" s="202">
        <v>1750</v>
      </c>
      <c r="D22" s="36">
        <v>16</v>
      </c>
      <c r="E22" s="164">
        <f>C22*D22</f>
        <v>28000</v>
      </c>
      <c r="F22" s="36">
        <v>5</v>
      </c>
      <c r="G22" s="164">
        <f>F22*C22</f>
        <v>8750</v>
      </c>
      <c r="H22" s="36">
        <f>D22+F22</f>
        <v>21</v>
      </c>
      <c r="I22" s="183">
        <f>E22+G22</f>
        <v>36750</v>
      </c>
      <c r="J22" s="140" t="s">
        <v>31</v>
      </c>
      <c r="K22" s="141" t="s">
        <v>32</v>
      </c>
      <c r="L22" s="141" t="s">
        <v>60</v>
      </c>
      <c r="M22" s="142" t="s">
        <v>49</v>
      </c>
      <c r="N22" s="171">
        <v>1000</v>
      </c>
      <c r="O22" s="141">
        <v>25</v>
      </c>
      <c r="P22" s="171">
        <f>N22*O22</f>
        <v>25000</v>
      </c>
      <c r="Q22" s="143">
        <f>O22-H22</f>
        <v>4</v>
      </c>
      <c r="R22" s="158">
        <f>N22*Q22</f>
        <v>4000</v>
      </c>
      <c r="S22" s="132"/>
      <c r="T22" s="11"/>
      <c r="U22" s="11"/>
      <c r="V22" s="19"/>
      <c r="W22" s="209">
        <f>C22-N22-N23</f>
        <v>350</v>
      </c>
      <c r="X22" s="36">
        <f>H22</f>
        <v>21</v>
      </c>
      <c r="Y22" s="205">
        <f>W22*X22</f>
        <v>7350</v>
      </c>
    </row>
    <row r="23" spans="1:25" ht="26.25" thickBot="1" x14ac:dyDescent="0.3">
      <c r="A23" s="38"/>
      <c r="B23" s="39"/>
      <c r="C23" s="203"/>
      <c r="D23" s="41"/>
      <c r="E23" s="165"/>
      <c r="F23" s="41"/>
      <c r="G23" s="165"/>
      <c r="H23" s="41"/>
      <c r="I23" s="184"/>
      <c r="J23" s="144" t="s">
        <v>31</v>
      </c>
      <c r="K23" s="145" t="s">
        <v>48</v>
      </c>
      <c r="L23" s="145" t="s">
        <v>61</v>
      </c>
      <c r="M23" s="146" t="s">
        <v>50</v>
      </c>
      <c r="N23" s="172">
        <v>400</v>
      </c>
      <c r="O23" s="146">
        <v>22</v>
      </c>
      <c r="P23" s="172">
        <f>N23*O23</f>
        <v>8800</v>
      </c>
      <c r="Q23" s="147">
        <f>O23-H22</f>
        <v>1</v>
      </c>
      <c r="R23" s="159">
        <f>N23*Q23</f>
        <v>400</v>
      </c>
      <c r="S23" s="129"/>
      <c r="T23" s="130"/>
      <c r="U23" s="130"/>
      <c r="V23" s="131"/>
      <c r="W23" s="210"/>
      <c r="X23" s="41"/>
      <c r="Y23" s="206"/>
    </row>
    <row r="24" spans="1:25" s="4" customFormat="1" ht="14.25" thickTop="1" thickBot="1" x14ac:dyDescent="0.3">
      <c r="A24" s="97" t="s">
        <v>28</v>
      </c>
      <c r="B24" s="96"/>
      <c r="C24" s="204">
        <f>SUM(C17:C22)</f>
        <v>4750</v>
      </c>
      <c r="D24" s="99">
        <f>(D17+D20+D22)/3</f>
        <v>14.666666666666666</v>
      </c>
      <c r="E24" s="173">
        <f>SUM(E17:E22)</f>
        <v>70000</v>
      </c>
      <c r="F24" s="99">
        <f>(F17+F20+F22)/3</f>
        <v>5.333333333333333</v>
      </c>
      <c r="G24" s="193">
        <f>SUM(G17:G22)</f>
        <v>24750</v>
      </c>
      <c r="H24" s="99">
        <f>(H17+H20+H22)/3</f>
        <v>20</v>
      </c>
      <c r="I24" s="185">
        <f>SUM(I17:I22)</f>
        <v>94750</v>
      </c>
      <c r="J24" s="98"/>
      <c r="K24" s="101"/>
      <c r="L24" s="101"/>
      <c r="M24" s="101"/>
      <c r="N24" s="173">
        <f>SUM(N17:N23)</f>
        <v>3400</v>
      </c>
      <c r="O24" s="99">
        <f>(O17+O19+O22+O23)/4</f>
        <v>24</v>
      </c>
      <c r="P24" s="173">
        <f>SUM(P17:P23)</f>
        <v>83700</v>
      </c>
      <c r="Q24" s="58">
        <f>(Q17+Q19+Q22+Q23)/4</f>
        <v>4</v>
      </c>
      <c r="R24" s="160">
        <f>SUM(R17:R23)</f>
        <v>23900</v>
      </c>
      <c r="S24" s="72"/>
      <c r="T24" s="52"/>
      <c r="U24" s="73"/>
      <c r="V24" s="211">
        <f>V20+V21</f>
        <v>1000</v>
      </c>
      <c r="W24" s="193">
        <f>SUM(W17:W22)</f>
        <v>350</v>
      </c>
      <c r="X24" s="100">
        <f>X22</f>
        <v>21</v>
      </c>
      <c r="Y24" s="207">
        <f>Y22</f>
        <v>7350</v>
      </c>
    </row>
    <row r="25" spans="1:25" s="4" customFormat="1" ht="21.75" customHeight="1" thickBot="1" x14ac:dyDescent="0.3">
      <c r="A25" s="102" t="s">
        <v>56</v>
      </c>
      <c r="B25" s="103"/>
      <c r="C25" s="161">
        <f>C14+C24</f>
        <v>7450</v>
      </c>
      <c r="D25" s="104">
        <f>(D14+D24)/2</f>
        <v>14.833333333333332</v>
      </c>
      <c r="E25" s="161">
        <f>E14+E24</f>
        <v>109200</v>
      </c>
      <c r="F25" s="104">
        <f>(F14+F24)/2</f>
        <v>5.333333333333333</v>
      </c>
      <c r="G25" s="161">
        <f>G14+G24</f>
        <v>38450</v>
      </c>
      <c r="H25" s="104">
        <f>(H14+H24)/2</f>
        <v>20.166666666666664</v>
      </c>
      <c r="I25" s="161">
        <f>I14+I24</f>
        <v>147650</v>
      </c>
      <c r="J25" s="103"/>
      <c r="K25" s="103"/>
      <c r="L25" s="103"/>
      <c r="M25" s="103"/>
      <c r="N25" s="161">
        <f>N14+N24</f>
        <v>5900</v>
      </c>
      <c r="O25" s="104">
        <f>(O14+O24)/2</f>
        <v>24</v>
      </c>
      <c r="P25" s="161">
        <f>P14+P24</f>
        <v>143900</v>
      </c>
      <c r="Q25" s="104">
        <f>(Q14+Q24)/2</f>
        <v>4.25</v>
      </c>
      <c r="R25" s="161">
        <f>R14+R24</f>
        <v>35600</v>
      </c>
      <c r="S25" s="103"/>
      <c r="T25" s="103"/>
      <c r="U25" s="103"/>
      <c r="V25" s="161">
        <f>V14+V24</f>
        <v>1200</v>
      </c>
      <c r="W25" s="161">
        <f>W14+W24</f>
        <v>350</v>
      </c>
      <c r="X25" s="103">
        <f>X24</f>
        <v>21</v>
      </c>
      <c r="Y25" s="208">
        <f>Y24</f>
        <v>7350</v>
      </c>
    </row>
  </sheetData>
  <mergeCells count="62">
    <mergeCell ref="H17:H19"/>
    <mergeCell ref="I17:I19"/>
    <mergeCell ref="W17:W19"/>
    <mergeCell ref="X17:X19"/>
    <mergeCell ref="Y17:Y19"/>
    <mergeCell ref="X20:X21"/>
    <mergeCell ref="Y20:Y21"/>
    <mergeCell ref="W20:W21"/>
    <mergeCell ref="H12:H13"/>
    <mergeCell ref="I12:I13"/>
    <mergeCell ref="W12:W13"/>
    <mergeCell ref="X12:X13"/>
    <mergeCell ref="Y12:Y13"/>
    <mergeCell ref="C17:C19"/>
    <mergeCell ref="D17:D19"/>
    <mergeCell ref="E17:E19"/>
    <mergeCell ref="F17:F19"/>
    <mergeCell ref="G17:G19"/>
    <mergeCell ref="W9:W10"/>
    <mergeCell ref="X9:X10"/>
    <mergeCell ref="Y9:Y10"/>
    <mergeCell ref="A12:A13"/>
    <mergeCell ref="B12:B13"/>
    <mergeCell ref="C12:C13"/>
    <mergeCell ref="D12:D13"/>
    <mergeCell ref="E12:E13"/>
    <mergeCell ref="F12:F13"/>
    <mergeCell ref="G12:G13"/>
    <mergeCell ref="Y4:Y5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A3:A4"/>
    <mergeCell ref="B3:B5"/>
    <mergeCell ref="J3:R3"/>
    <mergeCell ref="S3:V3"/>
    <mergeCell ref="W3:Y3"/>
    <mergeCell ref="D4:E4"/>
    <mergeCell ref="F4:G4"/>
    <mergeCell ref="H4:I4"/>
    <mergeCell ref="D3:I3"/>
    <mergeCell ref="J4:J5"/>
    <mergeCell ref="K4:K5"/>
    <mergeCell ref="L4:L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14"/>
  <sheetViews>
    <sheetView zoomScale="90" zoomScaleNormal="90" workbookViewId="0">
      <selection activeCell="B41" sqref="B41"/>
    </sheetView>
  </sheetViews>
  <sheetFormatPr defaultRowHeight="12.75" x14ac:dyDescent="0.25"/>
  <cols>
    <col min="1" max="1" width="20.7109375" style="1" customWidth="1"/>
    <col min="2" max="2" width="6.85546875" style="1" customWidth="1"/>
    <col min="3" max="3" width="8.5703125" style="1" customWidth="1"/>
    <col min="4" max="4" width="9" style="1" customWidth="1"/>
    <col min="5" max="6" width="11.42578125" style="1" customWidth="1"/>
    <col min="7" max="7" width="10.28515625" style="1" customWidth="1"/>
    <col min="8" max="8" width="9.28515625" style="1" customWidth="1"/>
    <col min="9" max="9" width="10.7109375" style="1" customWidth="1"/>
    <col min="10" max="10" width="11.7109375" style="1" customWidth="1"/>
    <col min="11" max="11" width="16.7109375" style="1" customWidth="1"/>
    <col min="12" max="12" width="13.85546875" style="1" customWidth="1"/>
    <col min="13" max="13" width="15.5703125" style="1" customWidth="1"/>
    <col min="14" max="14" width="8.5703125" style="1" customWidth="1"/>
    <col min="15" max="15" width="11.140625" style="1" customWidth="1"/>
    <col min="16" max="16" width="11.5703125" style="1" customWidth="1"/>
    <col min="17" max="18" width="9" style="1" customWidth="1"/>
    <col min="19" max="19" width="10.140625" style="1" customWidth="1"/>
    <col min="20" max="20" width="13" style="1" customWidth="1"/>
    <col min="21" max="21" width="11.85546875" style="1" customWidth="1"/>
    <col min="22" max="16384" width="9.140625" style="1"/>
  </cols>
  <sheetData>
    <row r="2" spans="1:25" ht="13.5" thickBot="1" x14ac:dyDescent="0.3"/>
    <row r="3" spans="1:25" ht="15.75" customHeight="1" thickBot="1" x14ac:dyDescent="0.3">
      <c r="A3" s="20" t="s">
        <v>0</v>
      </c>
      <c r="B3" s="59" t="s">
        <v>2</v>
      </c>
      <c r="C3" s="87"/>
      <c r="D3" s="88" t="s">
        <v>6</v>
      </c>
      <c r="E3" s="88"/>
      <c r="F3" s="88"/>
      <c r="G3" s="88"/>
      <c r="H3" s="88"/>
      <c r="I3" s="90"/>
      <c r="J3" s="89" t="s">
        <v>24</v>
      </c>
      <c r="K3" s="88"/>
      <c r="L3" s="88"/>
      <c r="M3" s="88"/>
      <c r="N3" s="88"/>
      <c r="O3" s="88"/>
      <c r="P3" s="88"/>
      <c r="Q3" s="88"/>
      <c r="R3" s="90"/>
      <c r="S3" s="89" t="s">
        <v>21</v>
      </c>
      <c r="T3" s="88"/>
      <c r="U3" s="88"/>
      <c r="V3" s="90"/>
      <c r="W3" s="89" t="s">
        <v>23</v>
      </c>
      <c r="X3" s="88"/>
      <c r="Y3" s="90"/>
    </row>
    <row r="4" spans="1:25" ht="25.5" customHeight="1" x14ac:dyDescent="0.25">
      <c r="A4" s="21"/>
      <c r="B4" s="15"/>
      <c r="C4" s="57"/>
      <c r="D4" s="81" t="s">
        <v>15</v>
      </c>
      <c r="E4" s="82"/>
      <c r="F4" s="81" t="s">
        <v>16</v>
      </c>
      <c r="G4" s="82"/>
      <c r="H4" s="81" t="s">
        <v>17</v>
      </c>
      <c r="I4" s="67"/>
      <c r="J4" s="83" t="s">
        <v>11</v>
      </c>
      <c r="K4" s="84" t="s">
        <v>10</v>
      </c>
      <c r="L4" s="84" t="s">
        <v>35</v>
      </c>
      <c r="M4" s="61" t="s">
        <v>51</v>
      </c>
      <c r="N4" s="5" t="s">
        <v>37</v>
      </c>
      <c r="O4" s="6" t="s">
        <v>38</v>
      </c>
      <c r="P4" s="85" t="s">
        <v>39</v>
      </c>
      <c r="Q4" s="5" t="s">
        <v>36</v>
      </c>
      <c r="R4" s="5" t="s">
        <v>66</v>
      </c>
      <c r="S4" s="91" t="s">
        <v>42</v>
      </c>
      <c r="T4" s="61" t="s">
        <v>53</v>
      </c>
      <c r="U4" s="61" t="s">
        <v>35</v>
      </c>
      <c r="V4" s="65" t="s">
        <v>3</v>
      </c>
      <c r="W4" s="68" t="s">
        <v>3</v>
      </c>
      <c r="X4" s="84" t="s">
        <v>4</v>
      </c>
      <c r="Y4" s="86" t="s">
        <v>5</v>
      </c>
    </row>
    <row r="5" spans="1:25" ht="39" thickBot="1" x14ac:dyDescent="0.25">
      <c r="A5" s="14" t="s">
        <v>52</v>
      </c>
      <c r="B5" s="80"/>
      <c r="C5" s="79" t="s">
        <v>25</v>
      </c>
      <c r="D5" s="10" t="s">
        <v>29</v>
      </c>
      <c r="E5" s="10" t="s">
        <v>26</v>
      </c>
      <c r="F5" s="10" t="s">
        <v>27</v>
      </c>
      <c r="G5" s="10" t="s">
        <v>30</v>
      </c>
      <c r="H5" s="10" t="s">
        <v>65</v>
      </c>
      <c r="I5" s="12" t="s">
        <v>30</v>
      </c>
      <c r="J5" s="56"/>
      <c r="K5" s="62"/>
      <c r="L5" s="62"/>
      <c r="M5" s="62"/>
      <c r="N5" s="63"/>
      <c r="O5" s="64"/>
      <c r="P5" s="60"/>
      <c r="Q5" s="63"/>
      <c r="R5" s="63"/>
      <c r="S5" s="69"/>
      <c r="T5" s="62"/>
      <c r="U5" s="62"/>
      <c r="V5" s="66"/>
      <c r="W5" s="69"/>
      <c r="X5" s="62"/>
      <c r="Y5" s="66"/>
    </row>
    <row r="6" spans="1:25" x14ac:dyDescent="0.25">
      <c r="A6" s="212" t="s">
        <v>54</v>
      </c>
      <c r="B6" s="213"/>
      <c r="C6" s="215"/>
      <c r="D6" s="213"/>
      <c r="E6" s="213"/>
      <c r="F6" s="213"/>
      <c r="G6" s="213"/>
      <c r="H6" s="213"/>
      <c r="I6" s="213"/>
      <c r="J6" s="215"/>
      <c r="K6" s="213"/>
      <c r="L6" s="213"/>
      <c r="M6" s="213"/>
      <c r="N6" s="213"/>
      <c r="O6" s="213"/>
      <c r="P6" s="213"/>
      <c r="Q6" s="213"/>
      <c r="R6" s="216"/>
      <c r="S6" s="218"/>
      <c r="T6" s="219"/>
      <c r="U6" s="219"/>
      <c r="V6" s="220"/>
      <c r="W6" s="219"/>
      <c r="X6" s="219"/>
      <c r="Y6" s="220"/>
    </row>
    <row r="7" spans="1:25" ht="16.5" customHeight="1" x14ac:dyDescent="0.25">
      <c r="A7" s="13" t="s">
        <v>12</v>
      </c>
      <c r="B7" s="2"/>
      <c r="C7" s="8"/>
      <c r="D7" s="2"/>
      <c r="E7" s="2"/>
      <c r="F7" s="2"/>
      <c r="G7" s="2"/>
      <c r="H7" s="2"/>
      <c r="I7" s="2"/>
      <c r="J7" s="8"/>
      <c r="K7" s="2"/>
      <c r="L7" s="2"/>
      <c r="M7" s="2"/>
      <c r="N7" s="2"/>
      <c r="O7" s="2"/>
      <c r="P7" s="2"/>
      <c r="Q7" s="2"/>
      <c r="R7" s="3"/>
      <c r="S7" s="8"/>
      <c r="T7" s="2"/>
      <c r="U7" s="2"/>
      <c r="V7" s="9"/>
      <c r="W7" s="2"/>
      <c r="X7" s="2"/>
      <c r="Y7" s="9"/>
    </row>
    <row r="8" spans="1:25" s="2" customFormat="1" x14ac:dyDescent="0.25">
      <c r="A8" s="13" t="s">
        <v>1</v>
      </c>
      <c r="C8" s="8"/>
      <c r="J8" s="8"/>
      <c r="R8" s="3"/>
      <c r="S8" s="8"/>
      <c r="V8" s="9"/>
      <c r="Y8" s="9"/>
    </row>
    <row r="9" spans="1:25" ht="25.5" x14ac:dyDescent="0.25">
      <c r="A9" s="105" t="s">
        <v>7</v>
      </c>
      <c r="B9" s="105"/>
      <c r="C9" s="107">
        <v>1000</v>
      </c>
      <c r="D9" s="109">
        <v>15</v>
      </c>
      <c r="E9" s="109">
        <f>C9*D9</f>
        <v>15000</v>
      </c>
      <c r="F9" s="109">
        <v>5</v>
      </c>
      <c r="G9" s="109">
        <f>F9*C9</f>
        <v>5000</v>
      </c>
      <c r="H9" s="109">
        <f>D9+F9</f>
        <v>20</v>
      </c>
      <c r="I9" s="111">
        <f>E9+G9</f>
        <v>20000</v>
      </c>
      <c r="J9" s="30" t="s">
        <v>13</v>
      </c>
      <c r="K9" s="31" t="s">
        <v>14</v>
      </c>
      <c r="L9" s="32" t="s">
        <v>20</v>
      </c>
      <c r="M9" s="32" t="s">
        <v>46</v>
      </c>
      <c r="N9" s="31">
        <v>200</v>
      </c>
      <c r="O9" s="31">
        <v>25</v>
      </c>
      <c r="P9" s="31">
        <f>N9*O9</f>
        <v>5000</v>
      </c>
      <c r="Q9" s="76">
        <f>O9-H9</f>
        <v>5</v>
      </c>
      <c r="R9" s="76">
        <f>N9*Q9</f>
        <v>1000</v>
      </c>
      <c r="S9" s="132"/>
      <c r="T9" s="11"/>
      <c r="U9" s="11"/>
      <c r="V9" s="19"/>
      <c r="W9" s="7">
        <f>C9-N9-N10</f>
        <v>0</v>
      </c>
      <c r="X9" s="70"/>
      <c r="Y9" s="115"/>
    </row>
    <row r="10" spans="1:25" x14ac:dyDescent="0.25">
      <c r="A10" s="106"/>
      <c r="B10" s="106"/>
      <c r="C10" s="108"/>
      <c r="D10" s="110"/>
      <c r="E10" s="110"/>
      <c r="F10" s="110"/>
      <c r="G10" s="110"/>
      <c r="H10" s="110"/>
      <c r="I10" s="112"/>
      <c r="J10" s="30" t="s">
        <v>18</v>
      </c>
      <c r="K10" s="31" t="s">
        <v>19</v>
      </c>
      <c r="L10" s="32" t="s">
        <v>33</v>
      </c>
      <c r="M10" s="32" t="s">
        <v>18</v>
      </c>
      <c r="N10" s="31">
        <v>800</v>
      </c>
      <c r="O10" s="31">
        <v>24</v>
      </c>
      <c r="P10" s="31">
        <f>N10*O10</f>
        <v>19200</v>
      </c>
      <c r="Q10" s="76">
        <f>O10-H9</f>
        <v>4</v>
      </c>
      <c r="R10" s="76">
        <f>N10*Q10</f>
        <v>3200</v>
      </c>
      <c r="S10" s="133"/>
      <c r="T10" s="57"/>
      <c r="U10" s="57"/>
      <c r="V10" s="134"/>
      <c r="W10" s="82"/>
      <c r="X10" s="113"/>
      <c r="Y10" s="116"/>
    </row>
    <row r="11" spans="1:25" ht="25.5" x14ac:dyDescent="0.25">
      <c r="A11" s="22" t="s">
        <v>8</v>
      </c>
      <c r="B11" s="23"/>
      <c r="C11" s="54">
        <v>200</v>
      </c>
      <c r="D11" s="25">
        <v>16</v>
      </c>
      <c r="E11" s="25">
        <f>C11*D11</f>
        <v>3200</v>
      </c>
      <c r="F11" s="25">
        <v>6</v>
      </c>
      <c r="G11" s="25">
        <f>F11*C11</f>
        <v>1200</v>
      </c>
      <c r="H11" s="25">
        <f>D11+F11</f>
        <v>22</v>
      </c>
      <c r="I11" s="23">
        <f>E11+G11</f>
        <v>4400</v>
      </c>
      <c r="J11" s="92"/>
      <c r="K11" s="93"/>
      <c r="L11" s="94"/>
      <c r="M11" s="94"/>
      <c r="N11" s="93"/>
      <c r="O11" s="93"/>
      <c r="P11" s="93"/>
      <c r="Q11" s="95"/>
      <c r="R11" s="95"/>
      <c r="S11" s="24" t="s">
        <v>41</v>
      </c>
      <c r="T11" s="25" t="s">
        <v>43</v>
      </c>
      <c r="U11" s="25" t="s">
        <v>22</v>
      </c>
      <c r="V11" s="27">
        <v>200</v>
      </c>
      <c r="W11" s="26">
        <f>C11-V11</f>
        <v>0</v>
      </c>
      <c r="X11" s="25"/>
      <c r="Y11" s="27"/>
    </row>
    <row r="12" spans="1:25" ht="25.5" x14ac:dyDescent="0.25">
      <c r="A12" s="123" t="s">
        <v>9</v>
      </c>
      <c r="B12" s="123"/>
      <c r="C12" s="117">
        <v>1500</v>
      </c>
      <c r="D12" s="119">
        <v>14</v>
      </c>
      <c r="E12" s="119">
        <f>C12*D12</f>
        <v>21000</v>
      </c>
      <c r="F12" s="119">
        <v>5</v>
      </c>
      <c r="G12" s="119">
        <f>F12*C12</f>
        <v>7500</v>
      </c>
      <c r="H12" s="119">
        <f>D12+F12</f>
        <v>19</v>
      </c>
      <c r="I12" s="121">
        <f>E12+G12</f>
        <v>28500</v>
      </c>
      <c r="J12" s="35" t="s">
        <v>31</v>
      </c>
      <c r="K12" s="36" t="s">
        <v>32</v>
      </c>
      <c r="L12" s="36" t="s">
        <v>34</v>
      </c>
      <c r="M12" s="37" t="s">
        <v>49</v>
      </c>
      <c r="N12" s="36">
        <v>1000</v>
      </c>
      <c r="O12" s="36">
        <v>25</v>
      </c>
      <c r="P12" s="36">
        <f>N12*O12</f>
        <v>25000</v>
      </c>
      <c r="Q12" s="77">
        <f>O12-H12</f>
        <v>6</v>
      </c>
      <c r="R12" s="77">
        <f>N12*Q12</f>
        <v>6000</v>
      </c>
      <c r="S12" s="128"/>
      <c r="T12" s="2"/>
      <c r="U12" s="2"/>
      <c r="V12" s="9"/>
      <c r="W12" s="125">
        <f>C12-N12-N13</f>
        <v>100</v>
      </c>
      <c r="X12" s="119">
        <f>H12</f>
        <v>19</v>
      </c>
      <c r="Y12" s="121">
        <f>W12*X12</f>
        <v>1900</v>
      </c>
    </row>
    <row r="13" spans="1:25" ht="26.25" thickBot="1" x14ac:dyDescent="0.3">
      <c r="A13" s="124"/>
      <c r="B13" s="124"/>
      <c r="C13" s="118"/>
      <c r="D13" s="120"/>
      <c r="E13" s="120"/>
      <c r="F13" s="120"/>
      <c r="G13" s="120"/>
      <c r="H13" s="120"/>
      <c r="I13" s="122"/>
      <c r="J13" s="55" t="s">
        <v>31</v>
      </c>
      <c r="K13" s="41" t="s">
        <v>48</v>
      </c>
      <c r="L13" s="41" t="s">
        <v>45</v>
      </c>
      <c r="M13" s="40" t="s">
        <v>50</v>
      </c>
      <c r="N13" s="41">
        <v>400</v>
      </c>
      <c r="O13" s="40">
        <v>22</v>
      </c>
      <c r="P13" s="41">
        <f>N13*O13</f>
        <v>8800</v>
      </c>
      <c r="Q13" s="78">
        <f>O13-H12</f>
        <v>3</v>
      </c>
      <c r="R13" s="78">
        <f>N13*Q13</f>
        <v>1200</v>
      </c>
      <c r="S13" s="129"/>
      <c r="T13" s="130"/>
      <c r="U13" s="130"/>
      <c r="V13" s="131"/>
      <c r="W13" s="126"/>
      <c r="X13" s="120"/>
      <c r="Y13" s="122"/>
    </row>
    <row r="14" spans="1:25" s="4" customFormat="1" ht="14.25" thickTop="1" thickBot="1" x14ac:dyDescent="0.3">
      <c r="A14" s="42" t="s">
        <v>28</v>
      </c>
      <c r="B14" s="43"/>
      <c r="C14" s="44">
        <f>SUM(C9:C12)</f>
        <v>2700</v>
      </c>
      <c r="D14" s="45">
        <f>(D9+D11+D12)/3</f>
        <v>15</v>
      </c>
      <c r="E14" s="46">
        <f>SUM(E9:E12)</f>
        <v>39200</v>
      </c>
      <c r="F14" s="45">
        <f>(F9+F11+F12)/3</f>
        <v>5.333333333333333</v>
      </c>
      <c r="G14" s="47">
        <f>SUM(G9:G12)</f>
        <v>13700</v>
      </c>
      <c r="H14" s="45">
        <f>(H9+H11+H12)/3</f>
        <v>20.333333333333332</v>
      </c>
      <c r="I14" s="43">
        <f>SUM(I9:I12)</f>
        <v>52900</v>
      </c>
      <c r="J14" s="44"/>
      <c r="K14" s="47"/>
      <c r="L14" s="47"/>
      <c r="M14" s="47"/>
      <c r="N14" s="46">
        <f>SUM(N9:N13)</f>
        <v>2400</v>
      </c>
      <c r="O14" s="45">
        <f>(O9+O10+O12+O13)/4</f>
        <v>24</v>
      </c>
      <c r="P14" s="46">
        <f>SUM(P9:P13)</f>
        <v>58000</v>
      </c>
      <c r="Q14" s="221">
        <f>(Q9+Q10+Q12+Q13)/4</f>
        <v>4.5</v>
      </c>
      <c r="R14" s="222">
        <f>SUM(R9:R13)</f>
        <v>11400</v>
      </c>
      <c r="S14" s="223"/>
      <c r="T14" s="46"/>
      <c r="U14" s="224"/>
      <c r="V14" s="225">
        <f>V11</f>
        <v>200</v>
      </c>
      <c r="W14" s="47">
        <f>SUM(W9:W12)</f>
        <v>100</v>
      </c>
      <c r="X14" s="46">
        <f>X12</f>
        <v>19</v>
      </c>
      <c r="Y14" s="225">
        <f>Y12</f>
        <v>1900</v>
      </c>
    </row>
  </sheetData>
  <mergeCells count="49">
    <mergeCell ref="G12:G13"/>
    <mergeCell ref="H12:H13"/>
    <mergeCell ref="I12:I13"/>
    <mergeCell ref="A12:A13"/>
    <mergeCell ref="B12:B13"/>
    <mergeCell ref="C12:C13"/>
    <mergeCell ref="D12:D13"/>
    <mergeCell ref="E12:E13"/>
    <mergeCell ref="F12:F13"/>
    <mergeCell ref="H9:H10"/>
    <mergeCell ref="I9:I10"/>
    <mergeCell ref="X9:X10"/>
    <mergeCell ref="W9:W10"/>
    <mergeCell ref="Y9:Y10"/>
    <mergeCell ref="W12:W13"/>
    <mergeCell ref="X12:X13"/>
    <mergeCell ref="Y12:Y13"/>
    <mergeCell ref="J3:R3"/>
    <mergeCell ref="R4:R5"/>
    <mergeCell ref="M4:M5"/>
    <mergeCell ref="A9:A10"/>
    <mergeCell ref="B9:B10"/>
    <mergeCell ref="C9:C10"/>
    <mergeCell ref="D9:D10"/>
    <mergeCell ref="E9:E10"/>
    <mergeCell ref="F9:F10"/>
    <mergeCell ref="G9:G10"/>
    <mergeCell ref="T4:T5"/>
    <mergeCell ref="U4:U5"/>
    <mergeCell ref="V4:V5"/>
    <mergeCell ref="W4:W5"/>
    <mergeCell ref="X4:X5"/>
    <mergeCell ref="Y4:Y5"/>
    <mergeCell ref="W3:Y3"/>
    <mergeCell ref="S3:V3"/>
    <mergeCell ref="J4:J5"/>
    <mergeCell ref="K4:K5"/>
    <mergeCell ref="L4:L5"/>
    <mergeCell ref="N4:N5"/>
    <mergeCell ref="O4:O5"/>
    <mergeCell ref="P4:P5"/>
    <mergeCell ref="Q4:Q5"/>
    <mergeCell ref="S4:S5"/>
    <mergeCell ref="A3:A4"/>
    <mergeCell ref="B3:B5"/>
    <mergeCell ref="D3:I3"/>
    <mergeCell ref="D4:E4"/>
    <mergeCell ref="F4:G4"/>
    <mergeCell ref="H4:I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номенклатуре</vt:lpstr>
      <vt:lpstr>по поставщикам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WS0071 - Cоколова Юлия Анатольевна</dc:creator>
  <cp:lastModifiedBy>WS0071 - Cоколова Юлия Анатольевна</cp:lastModifiedBy>
  <dcterms:created xsi:type="dcterms:W3CDTF">2018-07-11T07:53:28Z</dcterms:created>
  <dcterms:modified xsi:type="dcterms:W3CDTF">2018-07-16T07:31:35Z</dcterms:modified>
</cp:coreProperties>
</file>