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lavtara21\Desktop\112\"/>
    </mc:Choice>
  </mc:AlternateContent>
  <bookViews>
    <workbookView xWindow="-105" yWindow="-105" windowWidth="29010" windowHeight="15810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P18" i="1" l="1"/>
  <c r="CE19" i="1"/>
  <c r="BR19" i="1" l="1"/>
  <c r="BR20" i="1"/>
  <c r="BR21" i="1"/>
  <c r="BR22" i="1"/>
  <c r="BR23" i="1"/>
  <c r="BR24" i="1"/>
  <c r="BR25" i="1"/>
  <c r="BR26" i="1"/>
  <c r="BR27" i="1"/>
  <c r="BR18" i="1"/>
  <c r="BQ19" i="1"/>
  <c r="BQ20" i="1"/>
  <c r="BQ21" i="1"/>
  <c r="BQ22" i="1"/>
  <c r="BQ23" i="1"/>
  <c r="BQ24" i="1"/>
  <c r="BQ25" i="1"/>
  <c r="BQ26" i="1"/>
  <c r="BQ27" i="1"/>
  <c r="BQ18" i="1"/>
  <c r="BP19" i="1"/>
  <c r="BP20" i="1"/>
  <c r="BP21" i="1"/>
  <c r="BP22" i="1"/>
  <c r="BP23" i="1"/>
  <c r="BP24" i="1"/>
  <c r="BP25" i="1"/>
  <c r="BP26" i="1"/>
  <c r="BP27" i="1"/>
  <c r="BP18" i="1"/>
  <c r="BO19" i="1"/>
  <c r="BO20" i="1"/>
  <c r="BO21" i="1"/>
  <c r="BO22" i="1"/>
  <c r="BO23" i="1"/>
  <c r="BO24" i="1"/>
  <c r="BO25" i="1"/>
  <c r="BO26" i="1"/>
  <c r="BO27" i="1"/>
  <c r="BO18" i="1"/>
  <c r="BN19" i="1"/>
  <c r="BN20" i="1"/>
  <c r="BN21" i="1"/>
  <c r="BN22" i="1"/>
  <c r="BN23" i="1"/>
  <c r="BN24" i="1"/>
  <c r="BN25" i="1"/>
  <c r="BN26" i="1"/>
  <c r="BN27" i="1"/>
  <c r="BN18" i="1"/>
  <c r="BM19" i="1"/>
  <c r="BM20" i="1"/>
  <c r="BM21" i="1"/>
  <c r="BM22" i="1"/>
  <c r="BM23" i="1"/>
  <c r="BM24" i="1"/>
  <c r="BM25" i="1"/>
  <c r="BM26" i="1"/>
  <c r="BM27" i="1"/>
  <c r="BM18" i="1"/>
  <c r="BL19" i="1"/>
  <c r="BL20" i="1"/>
  <c r="BL21" i="1"/>
  <c r="BL22" i="1"/>
  <c r="BL23" i="1"/>
  <c r="BL24" i="1"/>
  <c r="BL25" i="1"/>
  <c r="BL26" i="1"/>
  <c r="BL27" i="1"/>
  <c r="BL18" i="1"/>
  <c r="BK19" i="1"/>
  <c r="BK20" i="1"/>
  <c r="BK21" i="1"/>
  <c r="BK22" i="1"/>
  <c r="BK23" i="1"/>
  <c r="BK24" i="1"/>
  <c r="BK25" i="1"/>
  <c r="BK26" i="1"/>
  <c r="BK27" i="1"/>
  <c r="BK18" i="1"/>
  <c r="BJ18" i="1"/>
  <c r="BJ19" i="1"/>
  <c r="BJ20" i="1"/>
  <c r="BJ21" i="1"/>
  <c r="BJ22" i="1"/>
  <c r="BJ23" i="1"/>
  <c r="BJ24" i="1"/>
  <c r="BJ25" i="1"/>
  <c r="BJ26" i="1"/>
  <c r="BJ27" i="1"/>
  <c r="BI19" i="1"/>
  <c r="BI20" i="1"/>
  <c r="BI21" i="1"/>
  <c r="BI22" i="1"/>
  <c r="BI23" i="1"/>
  <c r="BI24" i="1"/>
  <c r="BI25" i="1"/>
  <c r="BI26" i="1"/>
  <c r="BI27" i="1"/>
  <c r="BI18" i="1"/>
  <c r="BH19" i="1"/>
  <c r="BH20" i="1"/>
  <c r="BH21" i="1"/>
  <c r="BH22" i="1"/>
  <c r="BH23" i="1"/>
  <c r="BH24" i="1"/>
  <c r="BH25" i="1"/>
  <c r="BH26" i="1"/>
  <c r="BH27" i="1"/>
  <c r="BH18" i="1"/>
  <c r="BG19" i="1"/>
  <c r="BG20" i="1"/>
  <c r="BG21" i="1"/>
  <c r="BG22" i="1"/>
  <c r="BG23" i="1"/>
  <c r="BG24" i="1"/>
  <c r="BG25" i="1"/>
  <c r="BG26" i="1"/>
  <c r="BG27" i="1"/>
  <c r="BG18" i="1"/>
  <c r="BF19" i="1"/>
  <c r="BF20" i="1"/>
  <c r="BF21" i="1"/>
  <c r="BF22" i="1"/>
  <c r="BF23" i="1"/>
  <c r="BF24" i="1"/>
  <c r="BF25" i="1"/>
  <c r="BF26" i="1"/>
  <c r="BF27" i="1"/>
  <c r="BF18" i="1"/>
  <c r="CA18" i="1" l="1"/>
  <c r="CA20" i="1"/>
  <c r="CA23" i="1"/>
  <c r="CA24" i="1"/>
  <c r="CA22" i="1"/>
  <c r="CA21" i="1"/>
  <c r="CA27" i="1"/>
  <c r="CA25" i="1"/>
  <c r="CA19" i="1"/>
  <c r="CA26" i="1"/>
  <c r="BT27" i="1"/>
  <c r="BS18" i="1"/>
  <c r="BT18" i="1"/>
  <c r="BS19" i="1"/>
  <c r="BT19" i="1"/>
  <c r="BS20" i="1"/>
  <c r="BT20" i="1"/>
  <c r="BS21" i="1"/>
  <c r="BT21" i="1"/>
  <c r="BS22" i="1"/>
  <c r="BT22" i="1"/>
  <c r="BS23" i="1"/>
  <c r="BT23" i="1"/>
  <c r="BS24" i="1"/>
  <c r="BT24" i="1"/>
  <c r="BS25" i="1"/>
  <c r="BT25" i="1"/>
  <c r="BS26" i="1"/>
  <c r="BT26" i="1"/>
  <c r="BS27" i="1"/>
  <c r="F18" i="1" l="1"/>
  <c r="F19" i="1"/>
  <c r="F20" i="1"/>
  <c r="F21" i="1"/>
  <c r="F22" i="1"/>
  <c r="F23" i="1"/>
  <c r="F24" i="1"/>
  <c r="F25" i="1"/>
  <c r="F26" i="1"/>
  <c r="F27" i="1"/>
  <c r="J27" i="1" l="1"/>
  <c r="N27" i="1" s="1"/>
  <c r="R27" i="1" s="1"/>
  <c r="V27" i="1" s="1"/>
  <c r="Z27" i="1" s="1"/>
  <c r="AD27" i="1" s="1"/>
  <c r="AH27" i="1" s="1"/>
  <c r="AL27" i="1" s="1"/>
  <c r="AP27" i="1" s="1"/>
  <c r="AT27" i="1" s="1"/>
  <c r="AX27" i="1" s="1"/>
  <c r="BB27" i="1" s="1"/>
  <c r="J19" i="1"/>
  <c r="N19" i="1" s="1"/>
  <c r="R19" i="1" s="1"/>
  <c r="V19" i="1" s="1"/>
  <c r="Z19" i="1" s="1"/>
  <c r="AD19" i="1" s="1"/>
  <c r="AH19" i="1" s="1"/>
  <c r="AL19" i="1" s="1"/>
  <c r="AP19" i="1" s="1"/>
  <c r="AT19" i="1" s="1"/>
  <c r="AX19" i="1" s="1"/>
  <c r="BB19" i="1" s="1"/>
  <c r="J26" i="1"/>
  <c r="N26" i="1" s="1"/>
  <c r="R26" i="1" s="1"/>
  <c r="V26" i="1" s="1"/>
  <c r="Z26" i="1" s="1"/>
  <c r="AD26" i="1" s="1"/>
  <c r="AH26" i="1" s="1"/>
  <c r="AL26" i="1" s="1"/>
  <c r="AP26" i="1" s="1"/>
  <c r="AT26" i="1" s="1"/>
  <c r="AX26" i="1" s="1"/>
  <c r="BB26" i="1" s="1"/>
  <c r="J21" i="1"/>
  <c r="N21" i="1" s="1"/>
  <c r="R21" i="1" s="1"/>
  <c r="V21" i="1" s="1"/>
  <c r="Z21" i="1" s="1"/>
  <c r="AD21" i="1" s="1"/>
  <c r="AH21" i="1" s="1"/>
  <c r="AL21" i="1" s="1"/>
  <c r="AP21" i="1" s="1"/>
  <c r="AT21" i="1" s="1"/>
  <c r="AX21" i="1" s="1"/>
  <c r="BB21" i="1" s="1"/>
  <c r="J18" i="1"/>
  <c r="N18" i="1" s="1"/>
  <c r="R18" i="1" s="1"/>
  <c r="V18" i="1" s="1"/>
  <c r="Z18" i="1" s="1"/>
  <c r="AD18" i="1" s="1"/>
  <c r="AH18" i="1" s="1"/>
  <c r="AL18" i="1" s="1"/>
  <c r="AP18" i="1" s="1"/>
  <c r="AT18" i="1" s="1"/>
  <c r="AX18" i="1" s="1"/>
  <c r="BB18" i="1" s="1"/>
  <c r="J20" i="1"/>
  <c r="N20" i="1" s="1"/>
  <c r="R20" i="1" s="1"/>
  <c r="V20" i="1" s="1"/>
  <c r="Z20" i="1" s="1"/>
  <c r="AD20" i="1" s="1"/>
  <c r="AH20" i="1" s="1"/>
  <c r="AL20" i="1" s="1"/>
  <c r="AP20" i="1" s="1"/>
  <c r="AT20" i="1" s="1"/>
  <c r="AX20" i="1" s="1"/>
  <c r="BB20" i="1" s="1"/>
  <c r="J25" i="1"/>
  <c r="N25" i="1" s="1"/>
  <c r="R25" i="1" s="1"/>
  <c r="V25" i="1" s="1"/>
  <c r="Z25" i="1" s="1"/>
  <c r="AD25" i="1" s="1"/>
  <c r="AH25" i="1" s="1"/>
  <c r="AL25" i="1" s="1"/>
  <c r="AP25" i="1" s="1"/>
  <c r="AT25" i="1" s="1"/>
  <c r="AX25" i="1" s="1"/>
  <c r="BB25" i="1" s="1"/>
  <c r="J24" i="1"/>
  <c r="N24" i="1" s="1"/>
  <c r="R24" i="1" s="1"/>
  <c r="V24" i="1" s="1"/>
  <c r="Z24" i="1" s="1"/>
  <c r="AD24" i="1" s="1"/>
  <c r="AH24" i="1" s="1"/>
  <c r="AL24" i="1" s="1"/>
  <c r="AP24" i="1" s="1"/>
  <c r="AT24" i="1" s="1"/>
  <c r="AX24" i="1" s="1"/>
  <c r="BB24" i="1" s="1"/>
  <c r="J23" i="1"/>
  <c r="N23" i="1" s="1"/>
  <c r="R23" i="1" s="1"/>
  <c r="V23" i="1" s="1"/>
  <c r="Z23" i="1" s="1"/>
  <c r="AD23" i="1" s="1"/>
  <c r="AH23" i="1" s="1"/>
  <c r="AL23" i="1" s="1"/>
  <c r="AP23" i="1" s="1"/>
  <c r="AT23" i="1" s="1"/>
  <c r="AX23" i="1" s="1"/>
  <c r="BB23" i="1" s="1"/>
  <c r="J22" i="1"/>
  <c r="N22" i="1" s="1"/>
  <c r="R22" i="1" s="1"/>
  <c r="V22" i="1" s="1"/>
  <c r="Z22" i="1" s="1"/>
  <c r="AD22" i="1" s="1"/>
  <c r="AH22" i="1" s="1"/>
  <c r="AL22" i="1" s="1"/>
  <c r="AP22" i="1" s="1"/>
  <c r="AT22" i="1" s="1"/>
  <c r="AX22" i="1" s="1"/>
  <c r="BB22" i="1" s="1"/>
  <c r="BY25" i="1" l="1"/>
  <c r="BY22" i="1"/>
  <c r="BY26" i="1"/>
  <c r="BY21" i="1"/>
  <c r="BY23" i="1"/>
  <c r="BY20" i="1"/>
  <c r="BY24" i="1"/>
  <c r="BY19" i="1"/>
  <c r="BY27" i="1"/>
  <c r="BY18" i="1"/>
  <c r="BZ18" i="1" s="1"/>
  <c r="BZ26" i="1" l="1"/>
  <c r="CB26" i="1" s="1"/>
  <c r="CI26" i="1" s="1"/>
  <c r="BZ22" i="1"/>
  <c r="CB22" i="1" s="1"/>
  <c r="CI22" i="1" s="1"/>
  <c r="CB18" i="1"/>
  <c r="BZ19" i="1"/>
  <c r="CB19" i="1" s="1"/>
  <c r="CI19" i="1" s="1"/>
  <c r="BZ20" i="1"/>
  <c r="CB20" i="1" s="1"/>
  <c r="CI20" i="1" s="1"/>
  <c r="BZ27" i="1"/>
  <c r="CB27" i="1" s="1"/>
  <c r="CI27" i="1" s="1"/>
  <c r="BZ23" i="1"/>
  <c r="CB23" i="1" s="1"/>
  <c r="CI23" i="1" s="1"/>
  <c r="BZ24" i="1"/>
  <c r="CB24" i="1" s="1"/>
  <c r="CI24" i="1" s="1"/>
  <c r="BZ21" i="1"/>
  <c r="CB21" i="1" s="1"/>
  <c r="CI21" i="1" s="1"/>
  <c r="BZ25" i="1"/>
  <c r="CB25" i="1" s="1"/>
  <c r="CI25" i="1" s="1"/>
  <c r="CI18" i="1" l="1"/>
  <c r="CJ18" i="1" s="1"/>
  <c r="DE18" i="1" s="1"/>
  <c r="CH18" i="1"/>
  <c r="CE18" i="1"/>
  <c r="CF18" i="1" s="1"/>
  <c r="CE27" i="1"/>
  <c r="CF27" i="1" s="1"/>
  <c r="CG27" i="1" s="1"/>
  <c r="CH27" i="1"/>
  <c r="CJ27" i="1" s="1"/>
  <c r="DE27" i="1" s="1"/>
  <c r="CE23" i="1"/>
  <c r="CF23" i="1" s="1"/>
  <c r="CG23" i="1" s="1"/>
  <c r="CH23" i="1"/>
  <c r="CJ23" i="1" s="1"/>
  <c r="DE23" i="1" s="1"/>
  <c r="CE20" i="1"/>
  <c r="CF20" i="1" s="1"/>
  <c r="CG20" i="1" s="1"/>
  <c r="CH20" i="1"/>
  <c r="CJ20" i="1" s="1"/>
  <c r="DE20" i="1" s="1"/>
  <c r="CF19" i="1"/>
  <c r="CG19" i="1" s="1"/>
  <c r="CH19" i="1"/>
  <c r="CJ19" i="1" s="1"/>
  <c r="DE19" i="1" s="1"/>
  <c r="CE25" i="1"/>
  <c r="CF25" i="1" s="1"/>
  <c r="CG25" i="1" s="1"/>
  <c r="CH25" i="1"/>
  <c r="CJ25" i="1" s="1"/>
  <c r="DE25" i="1" s="1"/>
  <c r="CE22" i="1"/>
  <c r="CF22" i="1" s="1"/>
  <c r="CG22" i="1" s="1"/>
  <c r="CH22" i="1"/>
  <c r="CJ22" i="1" s="1"/>
  <c r="DE22" i="1" s="1"/>
  <c r="CE24" i="1"/>
  <c r="CF24" i="1" s="1"/>
  <c r="CG24" i="1" s="1"/>
  <c r="CH24" i="1"/>
  <c r="CJ24" i="1" s="1"/>
  <c r="DE24" i="1" s="1"/>
  <c r="CE21" i="1"/>
  <c r="CF21" i="1" s="1"/>
  <c r="CG21" i="1" s="1"/>
  <c r="CH21" i="1"/>
  <c r="CJ21" i="1" s="1"/>
  <c r="DE21" i="1" s="1"/>
  <c r="CE26" i="1"/>
  <c r="CF26" i="1" s="1"/>
  <c r="CG26" i="1" s="1"/>
  <c r="CH26" i="1"/>
  <c r="CJ26" i="1" s="1"/>
  <c r="DE26" i="1" s="1"/>
  <c r="BX22" i="1"/>
  <c r="BX27" i="1"/>
  <c r="BX23" i="1"/>
  <c r="BX18" i="1"/>
  <c r="BX24" i="1"/>
  <c r="BX25" i="1"/>
  <c r="BX26" i="1"/>
  <c r="BX21" i="1"/>
  <c r="BX20" i="1"/>
  <c r="BX19" i="1"/>
  <c r="CG18" i="1" l="1"/>
  <c r="DF22" i="1"/>
  <c r="DG22" i="1" s="1"/>
  <c r="DH22" i="1" s="1"/>
  <c r="DF24" i="1"/>
  <c r="DG24" i="1" s="1"/>
  <c r="DH24" i="1" s="1"/>
  <c r="DF27" i="1"/>
  <c r="DG27" i="1" s="1"/>
  <c r="DH27" i="1" s="1"/>
  <c r="DF19" i="1"/>
  <c r="DG19" i="1" s="1"/>
  <c r="DH19" i="1" s="1"/>
  <c r="DF25" i="1"/>
  <c r="DG25" i="1" s="1"/>
  <c r="DH25" i="1" s="1"/>
  <c r="DF21" i="1"/>
  <c r="DG21" i="1" s="1"/>
  <c r="DH21" i="1" s="1"/>
  <c r="DF23" i="1"/>
  <c r="DG23" i="1" s="1"/>
  <c r="DH23" i="1" s="1"/>
  <c r="DF20" i="1"/>
  <c r="DG20" i="1" s="1"/>
  <c r="DH20" i="1" s="1"/>
  <c r="DF26" i="1"/>
  <c r="DG26" i="1" s="1"/>
  <c r="DH26" i="1" s="1"/>
  <c r="DF18" i="1" l="1"/>
  <c r="DG18" i="1" s="1"/>
  <c r="DH18" i="1" s="1"/>
</calcChain>
</file>

<file path=xl/sharedStrings.xml><?xml version="1.0" encoding="utf-8"?>
<sst xmlns="http://schemas.openxmlformats.org/spreadsheetml/2006/main" count="210" uniqueCount="111">
  <si>
    <t>Артикул</t>
  </si>
  <si>
    <t>Номенклатура</t>
  </si>
  <si>
    <t>Артикул поставщика</t>
  </si>
  <si>
    <t>Номенклатура поставщика</t>
  </si>
  <si>
    <t>Приход</t>
  </si>
  <si>
    <t>Расход</t>
  </si>
  <si>
    <t>Конечный остаток</t>
  </si>
  <si>
    <t>Резерв</t>
  </si>
  <si>
    <t>Доступно для продажи</t>
  </si>
  <si>
    <t>Запас (дней)</t>
  </si>
  <si>
    <t>Ожидаемое поступление</t>
  </si>
  <si>
    <t>Дата поступления</t>
  </si>
  <si>
    <t>2 326</t>
  </si>
  <si>
    <t>средний товарный запас</t>
  </si>
  <si>
    <t>оборачиваемость в днях</t>
  </si>
  <si>
    <t>обор-сть единицы товара за кол-во дней</t>
  </si>
  <si>
    <t>минимальный остаток</t>
  </si>
  <si>
    <t xml:space="preserve">Установка минимальных остатков </t>
  </si>
  <si>
    <t>((остаток на начало 1 периода )*0,5 + (остаток на начало 2 периода) + … + (остаток на начало n периода)*0,5)/n-1</t>
  </si>
  <si>
    <t>Коэфф-т вариации</t>
  </si>
  <si>
    <t>(оборачиваемость в днях/средний товарный запас)</t>
  </si>
  <si>
    <t>Неотгружено</t>
  </si>
  <si>
    <t>Итого приход</t>
  </si>
  <si>
    <t>Итого расход</t>
  </si>
  <si>
    <t>Основной поставщик</t>
  </si>
  <si>
    <t>Менеджер по закупкам</t>
  </si>
  <si>
    <t>равно</t>
  </si>
  <si>
    <t>Период отчета</t>
  </si>
  <si>
    <t>период планируемых поступлений</t>
  </si>
  <si>
    <t>Склады</t>
  </si>
  <si>
    <t>По дням</t>
  </si>
  <si>
    <t>по неделям</t>
  </si>
  <si>
    <t>по месяцам</t>
  </si>
  <si>
    <t>Детализация</t>
  </si>
  <si>
    <t>Установка минимальных остатков</t>
  </si>
  <si>
    <r>
      <t xml:space="preserve">Средний расход </t>
    </r>
    <r>
      <rPr>
        <sz val="8"/>
        <color rgb="FFFF0000"/>
        <rFont val="Arial"/>
        <family val="2"/>
        <charset val="204"/>
      </rPr>
      <t>(за ДЕНЬ, НЕДЕЛЮ, МЕСЯЦ)</t>
    </r>
  </si>
  <si>
    <t>в зависимости от периода детализации</t>
  </si>
  <si>
    <t>ѵ</t>
  </si>
  <si>
    <t>(средний товарный запас * кол-во дней в периоде)/(кол-во проданного товара за отчетный период+кол-во неотгруженного товара за отчетный период)</t>
  </si>
  <si>
    <t>Минимальная партия заказа</t>
  </si>
  <si>
    <t>К заказу (шт)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</si>
  <si>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</si>
  <si>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</si>
  <si>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</si>
  <si>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</si>
  <si>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</si>
  <si>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</si>
  <si>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</si>
  <si>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</si>
  <si>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</si>
  <si>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</si>
  <si>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</si>
  <si>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</si>
  <si>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Страховой запас</t>
  </si>
  <si>
    <t>Срок поставки</t>
  </si>
  <si>
    <t>Срок поставки (дней)</t>
  </si>
  <si>
    <t>максимальный остаток</t>
  </si>
  <si>
    <t>Установка Сроков поставки</t>
  </si>
  <si>
    <r>
      <t xml:space="preserve">Ожидаемое потребление
</t>
    </r>
    <r>
      <rPr>
        <sz val="8"/>
        <color rgb="FFFF0000"/>
        <rFont val="Arial"/>
        <family val="2"/>
        <charset val="204"/>
      </rPr>
      <t xml:space="preserve">(срок поставки) </t>
    </r>
  </si>
  <si>
    <r>
      <t xml:space="preserve">Остаток через </t>
    </r>
    <r>
      <rPr>
        <sz val="8"/>
        <color rgb="FFFF0000"/>
        <rFont val="Arial"/>
        <family val="2"/>
        <charset val="204"/>
      </rPr>
      <t>срок поставки</t>
    </r>
  </si>
  <si>
    <r>
      <t xml:space="preserve">Ожидаемое потребление
</t>
    </r>
    <r>
      <rPr>
        <sz val="8"/>
        <color rgb="FFFF0000"/>
        <rFont val="Arial"/>
        <family val="2"/>
        <charset val="204"/>
      </rPr>
      <t>за ДЕНЬ</t>
    </r>
  </si>
  <si>
    <t>Текущая дата</t>
  </si>
  <si>
    <t>Заказ расчетный</t>
  </si>
  <si>
    <t>округление до партий</t>
  </si>
  <si>
    <t>(срок поставки/обор-сть единицы товара за кол-во дней)</t>
  </si>
  <si>
    <t>(доступно для продажи*обор-сть единицы товара за кол-во дней)</t>
  </si>
  <si>
    <t>(СТАНДОТКЛОНПА(расход+неотгружено в течение периода отчета)/(СУММ(расход+неотгружено в течение периода отчета)/СЧЁТЕСЛИ(период отчета;"&gt;0"))</t>
  </si>
  <si>
    <t>(брать из карточки номенклатуры)</t>
  </si>
  <si>
    <t>(минимальный остаток*Коэфф-т вариации)</t>
  </si>
  <si>
    <t>(Страховой запас+минимальный остаток)</t>
  </si>
  <si>
    <t>(кол-во дней в периоде/обор-сть единицы товара за кол-во дней)</t>
  </si>
  <si>
    <t>(Ожидаемое потребление
за ДЕНЬ*Срок поставки)</t>
  </si>
  <si>
    <t>(доступно для продажи-Ожидаемое потребление
(срок поставки)+ожидаеме поступления в течение срока поставки)</t>
  </si>
  <si>
    <t>(максимальный остаток-Остаток через срок поставки)</t>
  </si>
  <si>
    <t>(ОКРУГЛ(заказ расчетный/минимальная партия заказа;0)</t>
  </si>
  <si>
    <t>(округление до партий*минимальная партия заказа)</t>
  </si>
  <si>
    <t>Необходимо иметь возможность устанавливать мин остатки отдельно по выбранной номенклатуре</t>
  </si>
  <si>
    <t>Необходимо иметь возможность устанавливать сроки поставки отдельно по выбранной номенклатуре</t>
  </si>
  <si>
    <t>Остаток</t>
  </si>
  <si>
    <t>(1/обор-сть единицы товара за кол-во дней+1/обор-сть единицы товара за кол-во дней*Коэфф-т вариации)</t>
  </si>
  <si>
    <t>Metro</t>
  </si>
  <si>
    <t>Lenta</t>
  </si>
  <si>
    <t>Товар 1</t>
  </si>
  <si>
    <t>Товар 2</t>
  </si>
  <si>
    <t>Товар 3</t>
  </si>
  <si>
    <t>Товар 4</t>
  </si>
  <si>
    <t>Товар 5</t>
  </si>
  <si>
    <t>Товар 6</t>
  </si>
  <si>
    <t>Товар 7</t>
  </si>
  <si>
    <t>Товар 8</t>
  </si>
  <si>
    <t>Товар 9</t>
  </si>
  <si>
    <t>Товар 10</t>
  </si>
  <si>
    <t xml:space="preserve">Item1 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</si>
  <si>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</si>
  <si>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</si>
  <si>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</si>
  <si>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</si>
  <si>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</si>
  <si>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</si>
  <si>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</si>
  <si>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</si>
  <si>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</si>
  <si>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Номер заказа</t>
  </si>
  <si>
    <t>Цена единицы</t>
  </si>
  <si>
    <t>дата азмещения заказа</t>
  </si>
  <si>
    <t>Дата план отгрузки</t>
  </si>
  <si>
    <t>Факт Дата отгрузки</t>
  </si>
  <si>
    <t>Срок отгрузки</t>
  </si>
  <si>
    <t>Установка минимальных партий</t>
  </si>
  <si>
    <t>Номенклатура из списка</t>
  </si>
  <si>
    <t>выбрать из внешнего файла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</si>
</sst>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8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1" fillId="2" borderId="1" xfId="1" applyNumberFormat="1" applyFont="1" applyFill="1" applyBorder="1" applyAlignment="1">
      <alignment horizontal="left" wrapText="1"/>
    </xf>
    <xf numFmtId="0" fontId="1" fillId="2" borderId="1" xfId="1" applyNumberFormat="1" applyFont="1" applyFill="1" applyBorder="1" applyAlignment="1">
      <alignment horizontal="center" wrapText="1"/>
    </xf>
    <xf numFmtId="2" fontId="0" fillId="0" borderId="0" xfId="0" applyNumberFormat="1"/>
    <xf numFmtId="0" fontId="0" fillId="3" borderId="0" xfId="0" applyFill="1"/>
    <xf numFmtId="2" fontId="0" fillId="3" borderId="0" xfId="0" applyNumberFormat="1" applyFill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Fill="1" applyBorder="1"/>
    <xf numFmtId="0" fontId="0" fillId="0" borderId="4" xfId="0" applyFill="1" applyBorder="1"/>
    <xf numFmtId="2" fontId="0" fillId="0" borderId="0" xfId="0" applyNumberFormat="1" applyBorder="1" applyAlignment="1">
      <alignment wrapText="1"/>
    </xf>
    <xf numFmtId="0" fontId="1" fillId="4" borderId="1" xfId="1" applyNumberFormat="1" applyFont="1" applyFill="1" applyBorder="1" applyAlignment="1">
      <alignment horizontal="center" wrapText="1"/>
    </xf>
    <xf numFmtId="0" fontId="1" fillId="4" borderId="1" xfId="1" applyNumberFormat="1" applyFont="1" applyFill="1" applyBorder="1" applyAlignment="1">
      <alignment horizontal="left" wrapText="1"/>
    </xf>
    <xf numFmtId="0" fontId="0" fillId="0" borderId="0" xfId="0" applyFill="1"/>
    <xf numFmtId="2" fontId="0" fillId="0" borderId="0" xfId="0" applyNumberFormat="1" applyFill="1"/>
    <xf numFmtId="2" fontId="1" fillId="0" borderId="0" xfId="1" applyNumberFormat="1" applyFill="1" applyBorder="1" applyAlignment="1"/>
    <xf numFmtId="0" fontId="0" fillId="0" borderId="0" xfId="0" applyFill="1" applyBorder="1"/>
    <xf numFmtId="14" fontId="0" fillId="0" borderId="1" xfId="0" applyNumberFormat="1" applyFill="1" applyBorder="1"/>
    <xf numFmtId="0" fontId="0" fillId="0" borderId="3" xfId="0" applyFill="1" applyBorder="1"/>
    <xf numFmtId="0" fontId="0" fillId="0" borderId="1" xfId="0" applyFill="1" applyBorder="1" applyAlignment="1">
      <alignment horizontal="right"/>
    </xf>
    <xf numFmtId="0" fontId="1" fillId="0" borderId="0" xfId="1" applyNumberFormat="1" applyFont="1" applyFill="1" applyBorder="1" applyAlignment="1">
      <alignment horizontal="center"/>
    </xf>
    <xf numFmtId="2" fontId="1" fillId="0" borderId="5" xfId="1" applyNumberFormat="1" applyFill="1" applyBorder="1" applyAlignment="1"/>
    <xf numFmtId="0" fontId="1" fillId="4" borderId="0" xfId="1" applyNumberFormat="1" applyFont="1" applyFill="1" applyBorder="1" applyAlignment="1">
      <alignment horizontal="center"/>
    </xf>
    <xf numFmtId="2" fontId="1" fillId="0" borderId="0" xfId="1" applyNumberFormat="1" applyFill="1" applyBorder="1" applyAlignment="1">
      <alignment horizontal="center"/>
    </xf>
    <xf numFmtId="0" fontId="0" fillId="3" borderId="0" xfId="0" applyFill="1" applyBorder="1" applyAlignment="1">
      <alignment horizontal="center" wrapText="1"/>
    </xf>
    <xf numFmtId="0" fontId="1" fillId="2" borderId="1" xfId="1" applyNumberFormat="1" applyFont="1" applyFill="1" applyBorder="1" applyAlignment="1">
      <alignment horizontal="center" wrapText="1"/>
    </xf>
    <xf numFmtId="14" fontId="0" fillId="0" borderId="0" xfId="0" applyNumberFormat="1" applyFill="1"/>
    <xf numFmtId="0" fontId="0" fillId="3" borderId="5" xfId="0" applyFill="1" applyBorder="1" applyAlignment="1">
      <alignment wrapText="1"/>
    </xf>
    <xf numFmtId="0" fontId="0" fillId="3" borderId="0" xfId="0" applyFill="1" applyBorder="1" applyAlignment="1">
      <alignment horizontal="center" wrapText="1"/>
    </xf>
    <xf numFmtId="0" fontId="0" fillId="0" borderId="0" xfId="0" applyAlignment="1"/>
    <xf numFmtId="0" fontId="1" fillId="0" borderId="0" xfId="1" applyNumberFormat="1" applyFont="1" applyFill="1" applyBorder="1" applyAlignment="1">
      <alignment horizontal="left"/>
    </xf>
    <xf numFmtId="0" fontId="1" fillId="2" borderId="1" xfId="1" applyNumberFormat="1" applyFont="1" applyFill="1" applyBorder="1" applyAlignment="1">
      <alignment horizontal="center"/>
    </xf>
    <xf numFmtId="0" fontId="1" fillId="2" borderId="4" xfId="1" applyNumberFormat="1" applyFont="1" applyFill="1" applyBorder="1" applyAlignment="1">
      <alignment horizontal="center" wrapText="1"/>
    </xf>
    <xf numFmtId="0" fontId="3" fillId="0" borderId="1" xfId="1" applyNumberFormat="1" applyFont="1" applyBorder="1" applyAlignment="1">
      <alignment horizontal="center" wrapText="1"/>
    </xf>
    <xf numFmtId="0" fontId="3" fillId="0" borderId="1" xfId="1" applyNumberFormat="1" applyFont="1" applyFill="1" applyBorder="1" applyAlignment="1">
      <alignment horizontal="center" wrapText="1"/>
    </xf>
    <xf numFmtId="0" fontId="3" fillId="0" borderId="1" xfId="1" applyNumberFormat="1" applyFont="1" applyFill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3" fillId="0" borderId="1" xfId="1" applyNumberFormat="1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10" fontId="4" fillId="3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 wrapText="1"/>
    </xf>
    <xf numFmtId="1" fontId="3" fillId="0" borderId="1" xfId="1" applyNumberFormat="1" applyFont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1" fillId="2" borderId="1" xfId="1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1" fillId="5" borderId="1" xfId="1" applyNumberFormat="1" applyFont="1" applyFill="1" applyBorder="1" applyAlignment="1">
      <alignment horizontal="center" wrapText="1"/>
    </xf>
    <xf numFmtId="2" fontId="1" fillId="0" borderId="0" xfId="1" applyNumberFormat="1" applyFill="1" applyBorder="1" applyAlignment="1">
      <alignment horizontal="center"/>
    </xf>
    <xf numFmtId="17" fontId="1" fillId="4" borderId="1" xfId="1" applyNumberFormat="1" applyFont="1" applyFill="1" applyBorder="1" applyAlignment="1">
      <alignment horizontal="center"/>
    </xf>
    <xf numFmtId="0" fontId="1" fillId="4" borderId="1" xfId="1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 wrapText="1"/>
    </xf>
    <xf numFmtId="0" fontId="1" fillId="2" borderId="1" xfId="1" applyNumberFormat="1" applyFont="1" applyFill="1" applyBorder="1" applyAlignment="1">
      <alignment horizontal="center" wrapText="1"/>
    </xf>
    <xf numFmtId="0" fontId="1" fillId="2" borderId="2" xfId="1" applyNumberFormat="1" applyFont="1" applyFill="1" applyBorder="1" applyAlignment="1">
      <alignment horizontal="center" wrapText="1"/>
    </xf>
    <xf numFmtId="0" fontId="1" fillId="2" borderId="6" xfId="1" applyNumberFormat="1" applyFont="1" applyFill="1" applyBorder="1" applyAlignment="1">
      <alignment horizontal="center" wrapText="1"/>
    </xf>
    <xf numFmtId="0" fontId="1" fillId="2" borderId="3" xfId="1" applyNumberFormat="1" applyFont="1" applyFill="1" applyBorder="1" applyAlignment="1">
      <alignment horizont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51"/>
  <sheetViews>
    <sheetView tabSelected="1" workbookViewId="0">
      <selection activeCell="E10" sqref="E10"/>
    </sheetView>
  </sheetViews>
  <sheetFormatPr defaultRowHeight="15" x14ac:dyDescent="0.25"/>
  <cols>
    <col min="2" max="2" width="34.42578125" bestFit="1" customWidth="1"/>
    <col min="3" max="3" width="27" bestFit="1" customWidth="1"/>
    <col min="4" max="4" width="12.28515625" customWidth="1"/>
    <col min="5" max="5" width="13.85546875" customWidth="1"/>
    <col min="6" max="6" width="13.7109375" style="14" customWidth="1"/>
    <col min="7" max="7" width="12.28515625" style="14" customWidth="1"/>
    <col min="8" max="8" width="6" style="14" customWidth="1"/>
    <col min="9" max="9" width="8" style="14" customWidth="1"/>
    <col min="10" max="57" width="6" style="14" customWidth="1"/>
    <col min="58" max="70" width="4.85546875" style="14" hidden="1" customWidth="1"/>
    <col min="71" max="72" width="6.28515625" style="14" bestFit="1" customWidth="1"/>
    <col min="73" max="73" width="8.42578125" bestFit="1" customWidth="1"/>
    <col min="74" max="74" width="6.28515625" bestFit="1" customWidth="1"/>
    <col min="75" max="75" width="8.28515625" bestFit="1" customWidth="1"/>
    <col min="76" max="76" width="7.28515625" bestFit="1" customWidth="1"/>
    <col min="77" max="77" width="8.42578125" style="4" bestFit="1" customWidth="1"/>
    <col min="78" max="78" width="10.7109375" style="4" customWidth="1"/>
    <col min="79" max="79" width="8" style="6" customWidth="1"/>
    <col min="80" max="80" width="13.140625" style="5" customWidth="1"/>
    <col min="81" max="81" width="8" style="5" bestFit="1" customWidth="1"/>
    <col min="82" max="82" width="8" style="5" customWidth="1"/>
    <col min="83" max="83" width="11.42578125" bestFit="1" customWidth="1"/>
    <col min="84" max="84" width="9.140625" bestFit="1" customWidth="1"/>
    <col min="85" max="85" width="12.140625" bestFit="1" customWidth="1"/>
    <col min="86" max="86" width="13.85546875" style="5" hidden="1" customWidth="1"/>
    <col min="87" max="87" width="10.42578125" bestFit="1" customWidth="1"/>
    <col min="88" max="88" width="12" customWidth="1"/>
    <col min="89" max="89" width="9.28515625" bestFit="1" customWidth="1"/>
    <col min="90" max="90" width="11.140625" customWidth="1"/>
    <col min="91" max="91" width="7" customWidth="1"/>
    <col min="92" max="92" width="5.7109375" bestFit="1" customWidth="1"/>
    <col min="93" max="95" width="13" customWidth="1"/>
    <col min="96" max="96" width="9.140625" customWidth="1"/>
    <col min="97" max="97" width="11.42578125" customWidth="1"/>
    <col min="98" max="98" width="8.42578125" customWidth="1"/>
    <col min="99" max="99" width="7.140625" customWidth="1"/>
    <col min="100" max="100" width="9.140625" customWidth="1"/>
    <col min="101" max="101" width="11.42578125" customWidth="1"/>
    <col min="102" max="102" width="9" customWidth="1"/>
    <col min="103" max="103" width="5.7109375" bestFit="1" customWidth="1"/>
    <col min="104" max="104" width="9.140625" customWidth="1"/>
    <col min="105" max="106" width="10.42578125" customWidth="1"/>
    <col min="107" max="107" width="5.7109375" bestFit="1" customWidth="1"/>
    <col min="108" max="108" width="9.140625" customWidth="1"/>
    <col min="109" max="109" width="15.5703125" bestFit="1" customWidth="1"/>
    <col min="110" max="111" width="9.28515625" bestFit="1" customWidth="1"/>
    <col min="112" max="112" width="7.140625" bestFit="1" customWidth="1"/>
  </cols>
  <sheetData>
    <row r="1" spans="1:112" x14ac:dyDescent="0.25">
      <c r="B1" s="8" t="s">
        <v>61</v>
      </c>
      <c r="C1" s="18">
        <v>43295</v>
      </c>
      <c r="D1" s="14"/>
      <c r="E1" s="14"/>
      <c r="F1" s="27"/>
      <c r="CA1"/>
      <c r="CB1"/>
      <c r="CC1"/>
      <c r="CD1"/>
      <c r="CH1"/>
    </row>
    <row r="2" spans="1:112" x14ac:dyDescent="0.25">
      <c r="B2" s="8" t="s">
        <v>27</v>
      </c>
      <c r="C2" s="18">
        <v>42917</v>
      </c>
      <c r="D2" s="18">
        <v>43282</v>
      </c>
      <c r="E2" s="14"/>
      <c r="CA2"/>
      <c r="CB2"/>
      <c r="CC2"/>
      <c r="CD2"/>
      <c r="CH2"/>
    </row>
    <row r="3" spans="1:112" x14ac:dyDescent="0.25">
      <c r="B3" s="8" t="s">
        <v>28</v>
      </c>
      <c r="C3" s="18">
        <v>43313</v>
      </c>
      <c r="D3" s="18">
        <v>43374</v>
      </c>
      <c r="E3" s="14"/>
      <c r="CA3"/>
      <c r="CB3"/>
      <c r="CC3"/>
      <c r="CD3"/>
      <c r="CH3"/>
    </row>
    <row r="4" spans="1:112" x14ac:dyDescent="0.25">
      <c r="B4" s="8" t="s">
        <v>29</v>
      </c>
      <c r="C4" s="14"/>
      <c r="D4" s="14"/>
      <c r="E4" s="14"/>
      <c r="CA4"/>
      <c r="CB4"/>
      <c r="CC4"/>
      <c r="CD4"/>
      <c r="CH4"/>
    </row>
    <row r="5" spans="1:112" x14ac:dyDescent="0.25">
      <c r="B5" s="9" t="s">
        <v>33</v>
      </c>
      <c r="C5" s="19" t="s">
        <v>30</v>
      </c>
      <c r="D5" s="9" t="s">
        <v>31</v>
      </c>
      <c r="E5" s="9" t="s">
        <v>32</v>
      </c>
      <c r="CA5"/>
      <c r="CB5"/>
      <c r="CC5"/>
      <c r="CD5"/>
      <c r="CH5"/>
    </row>
    <row r="6" spans="1:112" x14ac:dyDescent="0.25">
      <c r="B6" s="9" t="s">
        <v>55</v>
      </c>
      <c r="C6" s="9">
        <v>90</v>
      </c>
      <c r="D6" s="14"/>
      <c r="E6" s="14"/>
      <c r="CA6"/>
      <c r="CB6"/>
      <c r="CC6"/>
      <c r="CD6"/>
      <c r="CH6"/>
    </row>
    <row r="7" spans="1:112" x14ac:dyDescent="0.25">
      <c r="B7" s="10" t="s">
        <v>34</v>
      </c>
      <c r="C7" s="20" t="s">
        <v>37</v>
      </c>
      <c r="D7" s="14"/>
      <c r="E7" s="14"/>
      <c r="CA7"/>
      <c r="CB7"/>
      <c r="CC7"/>
      <c r="CD7"/>
      <c r="CH7"/>
    </row>
    <row r="8" spans="1:112" x14ac:dyDescent="0.25">
      <c r="B8" s="10" t="s">
        <v>57</v>
      </c>
      <c r="C8" s="20" t="s">
        <v>37</v>
      </c>
      <c r="D8" s="14"/>
      <c r="E8" s="14"/>
      <c r="CA8"/>
      <c r="CB8"/>
      <c r="CC8"/>
      <c r="CD8"/>
      <c r="CH8"/>
    </row>
    <row r="9" spans="1:112" x14ac:dyDescent="0.25">
      <c r="B9" s="10" t="s">
        <v>108</v>
      </c>
      <c r="C9" s="20" t="s">
        <v>37</v>
      </c>
      <c r="D9" s="14"/>
      <c r="E9" s="14"/>
      <c r="CA9"/>
      <c r="CB9"/>
      <c r="CC9"/>
      <c r="CD9"/>
      <c r="CH9"/>
    </row>
    <row r="10" spans="1:112" x14ac:dyDescent="0.25">
      <c r="B10" s="10"/>
      <c r="C10" s="20"/>
      <c r="D10" s="14"/>
      <c r="E10" s="14"/>
      <c r="CA10"/>
      <c r="CB10"/>
      <c r="CC10"/>
      <c r="CD10"/>
      <c r="CH10"/>
    </row>
    <row r="11" spans="1:112" x14ac:dyDescent="0.25">
      <c r="B11" s="8" t="s">
        <v>1</v>
      </c>
      <c r="C11" s="9" t="s">
        <v>26</v>
      </c>
      <c r="D11" s="14"/>
      <c r="E11" s="14"/>
      <c r="CA11"/>
      <c r="CB11"/>
      <c r="CC11"/>
      <c r="CD11"/>
      <c r="CH11"/>
    </row>
    <row r="12" spans="1:112" s="14" customFormat="1" x14ac:dyDescent="0.25">
      <c r="B12" s="9" t="s">
        <v>24</v>
      </c>
      <c r="C12" s="9" t="s">
        <v>26</v>
      </c>
      <c r="BY12" s="15"/>
      <c r="BZ12" s="15"/>
      <c r="CA12" s="15"/>
    </row>
    <row r="13" spans="1:112" s="14" customFormat="1" ht="15" customHeight="1" x14ac:dyDescent="0.25">
      <c r="B13" s="9" t="s">
        <v>25</v>
      </c>
      <c r="C13" s="9" t="s">
        <v>26</v>
      </c>
      <c r="BY13" s="15"/>
      <c r="BZ13" s="15"/>
      <c r="CA13" s="15"/>
      <c r="CS13" s="53" t="s">
        <v>36</v>
      </c>
      <c r="CT13" s="53"/>
      <c r="CU13" s="53"/>
      <c r="CV13" s="53"/>
      <c r="CW13" s="53"/>
      <c r="CX13" s="53"/>
      <c r="CY13" s="53"/>
      <c r="CZ13" s="53"/>
      <c r="DA13" s="53"/>
      <c r="DB13" s="46"/>
      <c r="DC13" s="29"/>
    </row>
    <row r="14" spans="1:112" s="14" customFormat="1" ht="15" customHeight="1" x14ac:dyDescent="0.25">
      <c r="B14" s="9" t="s">
        <v>109</v>
      </c>
      <c r="C14" s="9" t="s">
        <v>110</v>
      </c>
      <c r="BY14" s="15"/>
      <c r="BZ14" s="15"/>
      <c r="CA14" s="15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</row>
    <row r="15" spans="1:112" s="14" customFormat="1" x14ac:dyDescent="0.25">
      <c r="CA15" s="24"/>
      <c r="CB15" s="16"/>
      <c r="CC15" s="16"/>
      <c r="CD15" s="16"/>
      <c r="CE15" s="17"/>
      <c r="CF15" s="17"/>
      <c r="CG15" s="17"/>
      <c r="CI15" s="17"/>
      <c r="CJ15" s="17"/>
      <c r="CL15" s="54" t="s">
        <v>10</v>
      </c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</row>
    <row r="16" spans="1:112" ht="15" customHeight="1" x14ac:dyDescent="0.25">
      <c r="A16" s="1"/>
      <c r="B16" s="1"/>
      <c r="C16" s="1"/>
      <c r="D16" s="1"/>
      <c r="E16" s="1"/>
      <c r="F16" s="51">
        <v>42887</v>
      </c>
      <c r="G16" s="52"/>
      <c r="H16" s="52"/>
      <c r="I16" s="52"/>
      <c r="J16" s="51">
        <v>42917</v>
      </c>
      <c r="K16" s="52"/>
      <c r="L16" s="52"/>
      <c r="M16" s="52"/>
      <c r="N16" s="51">
        <v>42948</v>
      </c>
      <c r="O16" s="52"/>
      <c r="P16" s="52"/>
      <c r="Q16" s="52"/>
      <c r="R16" s="51">
        <v>42979</v>
      </c>
      <c r="S16" s="52"/>
      <c r="T16" s="52"/>
      <c r="U16" s="52"/>
      <c r="V16" s="51">
        <v>43009</v>
      </c>
      <c r="W16" s="52"/>
      <c r="X16" s="52"/>
      <c r="Y16" s="52"/>
      <c r="Z16" s="51">
        <v>43040</v>
      </c>
      <c r="AA16" s="52"/>
      <c r="AB16" s="52"/>
      <c r="AC16" s="52"/>
      <c r="AD16" s="51">
        <v>43070</v>
      </c>
      <c r="AE16" s="52"/>
      <c r="AF16" s="52"/>
      <c r="AG16" s="52"/>
      <c r="AH16" s="51">
        <v>43101</v>
      </c>
      <c r="AI16" s="52"/>
      <c r="AJ16" s="52"/>
      <c r="AK16" s="52"/>
      <c r="AL16" s="51">
        <v>43132</v>
      </c>
      <c r="AM16" s="52"/>
      <c r="AN16" s="52"/>
      <c r="AO16" s="52"/>
      <c r="AP16" s="51">
        <v>43160</v>
      </c>
      <c r="AQ16" s="52"/>
      <c r="AR16" s="52"/>
      <c r="AS16" s="52"/>
      <c r="AT16" s="51">
        <v>43191</v>
      </c>
      <c r="AU16" s="52"/>
      <c r="AV16" s="52"/>
      <c r="AW16" s="52"/>
      <c r="AX16" s="51">
        <v>43221</v>
      </c>
      <c r="AY16" s="52"/>
      <c r="AZ16" s="52"/>
      <c r="BA16" s="52"/>
      <c r="BB16" s="51">
        <v>43252</v>
      </c>
      <c r="BC16" s="52"/>
      <c r="BD16" s="52"/>
      <c r="BE16" s="52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1"/>
      <c r="BT16" s="21"/>
      <c r="BU16" s="1"/>
      <c r="BV16" s="1"/>
      <c r="BW16" s="1"/>
      <c r="BY16" s="50"/>
      <c r="BZ16" s="50"/>
      <c r="CA16" s="11"/>
      <c r="CB16" s="11"/>
      <c r="CC16" s="11"/>
      <c r="CD16" s="11"/>
      <c r="CE16" s="11"/>
      <c r="CF16" s="11"/>
      <c r="CG16" s="11"/>
      <c r="CH16" s="28"/>
      <c r="CI16" s="28"/>
      <c r="CJ16" s="25"/>
      <c r="CL16" s="55" t="s">
        <v>42</v>
      </c>
      <c r="CM16" s="56"/>
      <c r="CN16" s="56"/>
      <c r="CO16" s="56"/>
      <c r="CP16" s="56"/>
      <c r="CQ16" s="56"/>
      <c r="CR16" s="57"/>
      <c r="CS16" s="55" t="s">
        <v>43</v>
      </c>
      <c r="CT16" s="56"/>
      <c r="CU16" s="56"/>
      <c r="CV16" s="57"/>
      <c r="CW16" s="55" t="s">
        <v>44</v>
      </c>
      <c r="CX16" s="56"/>
      <c r="CY16" s="56"/>
      <c r="CZ16" s="57"/>
      <c r="DA16" s="55" t="s">
        <v>45</v>
      </c>
      <c r="DB16" s="56"/>
      <c r="DC16" s="56"/>
      <c r="DD16" s="57"/>
      <c r="DE16" s="7"/>
      <c r="DF16" s="22"/>
      <c r="DG16" s="22"/>
      <c r="DH16" s="22"/>
    </row>
    <row r="17" spans="1:112" ht="45.75" x14ac:dyDescent="0.25">
      <c r="A17" s="2" t="s">
        <v>0</v>
      </c>
      <c r="B17" s="13" t="s">
        <v>1</v>
      </c>
      <c r="C17" s="13" t="s">
        <v>24</v>
      </c>
      <c r="D17" s="13" t="s">
        <v>2</v>
      </c>
      <c r="E17" s="13" t="s">
        <v>3</v>
      </c>
      <c r="F17" s="13" t="s">
        <v>78</v>
      </c>
      <c r="G17" s="12" t="s">
        <v>4</v>
      </c>
      <c r="H17" s="12" t="s">
        <v>5</v>
      </c>
      <c r="I17" s="12" t="s">
        <v>21</v>
      </c>
      <c r="J17" s="13" t="s">
        <v>78</v>
      </c>
      <c r="K17" s="12" t="s">
        <v>4</v>
      </c>
      <c r="L17" s="12" t="s">
        <v>5</v>
      </c>
      <c r="M17" s="12" t="s">
        <v>21</v>
      </c>
      <c r="N17" s="13" t="s">
        <v>78</v>
      </c>
      <c r="O17" s="12" t="s">
        <v>4</v>
      </c>
      <c r="P17" s="12" t="s">
        <v>5</v>
      </c>
      <c r="Q17" s="12" t="s">
        <v>21</v>
      </c>
      <c r="R17" s="13" t="s">
        <v>78</v>
      </c>
      <c r="S17" s="12" t="s">
        <v>4</v>
      </c>
      <c r="T17" s="12" t="s">
        <v>5</v>
      </c>
      <c r="U17" s="12" t="s">
        <v>21</v>
      </c>
      <c r="V17" s="13" t="s">
        <v>78</v>
      </c>
      <c r="W17" s="12" t="s">
        <v>4</v>
      </c>
      <c r="X17" s="12" t="s">
        <v>5</v>
      </c>
      <c r="Y17" s="12" t="s">
        <v>21</v>
      </c>
      <c r="Z17" s="13" t="s">
        <v>78</v>
      </c>
      <c r="AA17" s="12" t="s">
        <v>4</v>
      </c>
      <c r="AB17" s="12" t="s">
        <v>5</v>
      </c>
      <c r="AC17" s="12" t="s">
        <v>21</v>
      </c>
      <c r="AD17" s="13" t="s">
        <v>78</v>
      </c>
      <c r="AE17" s="12" t="s">
        <v>4</v>
      </c>
      <c r="AF17" s="12" t="s">
        <v>5</v>
      </c>
      <c r="AG17" s="12" t="s">
        <v>21</v>
      </c>
      <c r="AH17" s="13" t="s">
        <v>78</v>
      </c>
      <c r="AI17" s="12" t="s">
        <v>4</v>
      </c>
      <c r="AJ17" s="12" t="s">
        <v>5</v>
      </c>
      <c r="AK17" s="12" t="s">
        <v>21</v>
      </c>
      <c r="AL17" s="13" t="s">
        <v>78</v>
      </c>
      <c r="AM17" s="12" t="s">
        <v>4</v>
      </c>
      <c r="AN17" s="12" t="s">
        <v>5</v>
      </c>
      <c r="AO17" s="12" t="s">
        <v>21</v>
      </c>
      <c r="AP17" s="13" t="s">
        <v>78</v>
      </c>
      <c r="AQ17" s="12" t="s">
        <v>4</v>
      </c>
      <c r="AR17" s="12" t="s">
        <v>5</v>
      </c>
      <c r="AS17" s="12" t="s">
        <v>21</v>
      </c>
      <c r="AT17" s="13" t="s">
        <v>78</v>
      </c>
      <c r="AU17" s="12" t="s">
        <v>4</v>
      </c>
      <c r="AV17" s="12" t="s">
        <v>5</v>
      </c>
      <c r="AW17" s="12" t="s">
        <v>21</v>
      </c>
      <c r="AX17" s="13" t="s">
        <v>78</v>
      </c>
      <c r="AY17" s="12" t="s">
        <v>4</v>
      </c>
      <c r="AZ17" s="12" t="s">
        <v>5</v>
      </c>
      <c r="BA17" s="12" t="s">
        <v>21</v>
      </c>
      <c r="BB17" s="13" t="s">
        <v>78</v>
      </c>
      <c r="BC17" s="12" t="s">
        <v>4</v>
      </c>
      <c r="BD17" s="12" t="s">
        <v>5</v>
      </c>
      <c r="BE17" s="12" t="s">
        <v>21</v>
      </c>
      <c r="BF17" s="12" t="s">
        <v>41</v>
      </c>
      <c r="BG17" s="12" t="s">
        <v>42</v>
      </c>
      <c r="BH17" s="12" t="s">
        <v>43</v>
      </c>
      <c r="BI17" s="12" t="s">
        <v>44</v>
      </c>
      <c r="BJ17" s="12" t="s">
        <v>45</v>
      </c>
      <c r="BK17" s="12" t="s">
        <v>46</v>
      </c>
      <c r="BL17" s="12" t="s">
        <v>47</v>
      </c>
      <c r="BM17" s="12" t="s">
        <v>48</v>
      </c>
      <c r="BN17" s="12" t="s">
        <v>49</v>
      </c>
      <c r="BO17" s="12" t="s">
        <v>50</v>
      </c>
      <c r="BP17" s="12" t="s">
        <v>51</v>
      </c>
      <c r="BQ17" s="12" t="s">
        <v>52</v>
      </c>
      <c r="BR17" s="12" t="s">
        <v>41</v>
      </c>
      <c r="BS17" s="12" t="s">
        <v>22</v>
      </c>
      <c r="BT17" s="12" t="s">
        <v>23</v>
      </c>
      <c r="BU17" s="12" t="s">
        <v>6</v>
      </c>
      <c r="BV17" s="3" t="s">
        <v>7</v>
      </c>
      <c r="BW17" s="3" t="s">
        <v>8</v>
      </c>
      <c r="BX17" s="3" t="s">
        <v>9</v>
      </c>
      <c r="BY17" s="3" t="s">
        <v>13</v>
      </c>
      <c r="BZ17" s="3" t="s">
        <v>14</v>
      </c>
      <c r="CA17" s="12" t="s">
        <v>19</v>
      </c>
      <c r="CB17" s="12" t="s">
        <v>15</v>
      </c>
      <c r="CC17" s="12" t="s">
        <v>54</v>
      </c>
      <c r="CD17" s="12" t="s">
        <v>107</v>
      </c>
      <c r="CE17" s="3" t="s">
        <v>16</v>
      </c>
      <c r="CF17" s="3" t="s">
        <v>53</v>
      </c>
      <c r="CG17" s="3" t="s">
        <v>56</v>
      </c>
      <c r="CH17" s="33" t="s">
        <v>35</v>
      </c>
      <c r="CI17" s="33" t="s">
        <v>60</v>
      </c>
      <c r="CJ17" s="3" t="s">
        <v>58</v>
      </c>
      <c r="CK17" s="3" t="s">
        <v>39</v>
      </c>
      <c r="CL17" s="3" t="s">
        <v>10</v>
      </c>
      <c r="CM17" s="47" t="s">
        <v>103</v>
      </c>
      <c r="CN17" s="26" t="s">
        <v>102</v>
      </c>
      <c r="CO17" s="49" t="s">
        <v>104</v>
      </c>
      <c r="CP17" s="49" t="s">
        <v>105</v>
      </c>
      <c r="CQ17" s="49" t="s">
        <v>106</v>
      </c>
      <c r="CR17" s="3" t="s">
        <v>11</v>
      </c>
      <c r="CS17" s="3" t="s">
        <v>10</v>
      </c>
      <c r="CT17" s="47" t="s">
        <v>103</v>
      </c>
      <c r="CU17" s="26" t="s">
        <v>102</v>
      </c>
      <c r="CV17" s="3" t="s">
        <v>11</v>
      </c>
      <c r="CW17" s="3" t="s">
        <v>10</v>
      </c>
      <c r="CX17" s="47" t="s">
        <v>103</v>
      </c>
      <c r="CY17" s="26" t="s">
        <v>102</v>
      </c>
      <c r="CZ17" s="3" t="s">
        <v>11</v>
      </c>
      <c r="DA17" s="3" t="s">
        <v>10</v>
      </c>
      <c r="DB17" s="47" t="s">
        <v>103</v>
      </c>
      <c r="DC17" s="26" t="s">
        <v>102</v>
      </c>
      <c r="DD17" s="3" t="s">
        <v>11</v>
      </c>
      <c r="DE17" s="3" t="s">
        <v>59</v>
      </c>
      <c r="DF17" s="3" t="s">
        <v>62</v>
      </c>
      <c r="DG17" s="3" t="s">
        <v>63</v>
      </c>
      <c r="DH17" s="3" t="s">
        <v>40</v>
      </c>
    </row>
    <row r="18" spans="1:112" x14ac:dyDescent="0.25">
      <c r="A18" s="34">
        <v>111</v>
      </c>
      <c r="B18" s="34" t="s">
        <v>82</v>
      </c>
      <c r="C18" s="34" t="s">
        <v>80</v>
      </c>
      <c r="D18" s="34">
        <v>999</v>
      </c>
      <c r="E18" s="34" t="s">
        <v>92</v>
      </c>
      <c r="F18" s="35">
        <f t="shared" ref="F18:F27" si="0">G18</f>
        <v>2</v>
      </c>
      <c r="G18" s="36">
        <v>2</v>
      </c>
      <c r="H18" s="36">
        <v>0</v>
      </c>
      <c r="I18" s="36"/>
      <c r="J18" s="36">
        <f t="shared" ref="J18:J27" si="1">F18-H18</f>
        <v>2</v>
      </c>
      <c r="K18" s="36"/>
      <c r="L18" s="36">
        <v>2</v>
      </c>
      <c r="M18" s="36"/>
      <c r="N18" s="36">
        <f t="shared" ref="N18:N27" si="2">J18-L18+K18</f>
        <v>0</v>
      </c>
      <c r="O18" s="36"/>
      <c r="P18" s="36">
        <v>0</v>
      </c>
      <c r="Q18" s="36"/>
      <c r="R18" s="36">
        <f t="shared" ref="R18:R27" si="3">N18-P18+O18</f>
        <v>0</v>
      </c>
      <c r="S18" s="36">
        <v>51</v>
      </c>
      <c r="T18" s="36"/>
      <c r="U18" s="36"/>
      <c r="V18" s="36">
        <f t="shared" ref="V18:V27" si="4">R18+S18-T18</f>
        <v>51</v>
      </c>
      <c r="W18" s="36"/>
      <c r="X18" s="36">
        <v>5</v>
      </c>
      <c r="Y18" s="36"/>
      <c r="Z18" s="36">
        <f t="shared" ref="Z18:Z27" si="5">V18+W18-X18</f>
        <v>46</v>
      </c>
      <c r="AA18" s="36">
        <v>50</v>
      </c>
      <c r="AB18" s="36">
        <v>6</v>
      </c>
      <c r="AC18" s="36"/>
      <c r="AD18" s="36">
        <f t="shared" ref="AD18:AD27" si="6">Z18+AA18-AB18</f>
        <v>90</v>
      </c>
      <c r="AE18" s="36"/>
      <c r="AF18" s="36">
        <v>20</v>
      </c>
      <c r="AG18" s="36"/>
      <c r="AH18" s="36">
        <f t="shared" ref="AH18:AH27" si="7">AD18+AE18-AF18</f>
        <v>70</v>
      </c>
      <c r="AI18" s="36"/>
      <c r="AJ18" s="36">
        <v>37</v>
      </c>
      <c r="AK18" s="36"/>
      <c r="AL18" s="36">
        <f t="shared" ref="AL18:AL27" si="8">AH18+AI18-AJ18</f>
        <v>33</v>
      </c>
      <c r="AM18" s="36">
        <v>160</v>
      </c>
      <c r="AN18" s="36">
        <v>17</v>
      </c>
      <c r="AO18" s="36"/>
      <c r="AP18" s="36">
        <f t="shared" ref="AP18:AP27" si="9">AL18+AM18-AN18</f>
        <v>176</v>
      </c>
      <c r="AQ18" s="36"/>
      <c r="AR18" s="36">
        <v>51</v>
      </c>
      <c r="AS18" s="36"/>
      <c r="AT18" s="36">
        <f t="shared" ref="AT18:AT27" si="10">AP18+AQ18-AR18</f>
        <v>125</v>
      </c>
      <c r="AU18" s="36"/>
      <c r="AV18" s="36">
        <v>65</v>
      </c>
      <c r="AW18" s="36"/>
      <c r="AX18" s="36">
        <f t="shared" ref="AX18:AX27" si="11">AT18+AU18-AV18</f>
        <v>60</v>
      </c>
      <c r="AY18" s="36"/>
      <c r="AZ18" s="36">
        <v>11</v>
      </c>
      <c r="BA18" s="36"/>
      <c r="BB18" s="36">
        <f t="shared" ref="BB18:BB27" si="12">AX18+AY18-AZ18</f>
        <v>49</v>
      </c>
      <c r="BC18" s="36">
        <v>100</v>
      </c>
      <c r="BD18" s="36">
        <v>23</v>
      </c>
      <c r="BE18" s="36"/>
      <c r="BF18" s="36">
        <f>H18+I18</f>
        <v>0</v>
      </c>
      <c r="BG18" s="36">
        <f>L18+M18</f>
        <v>2</v>
      </c>
      <c r="BH18" s="36">
        <f>P18+Q18</f>
        <v>0</v>
      </c>
      <c r="BI18" s="36">
        <f>T18+U18</f>
        <v>0</v>
      </c>
      <c r="BJ18" s="36">
        <f>X18+Y18</f>
        <v>5</v>
      </c>
      <c r="BK18" s="36">
        <f>AB18+AC18</f>
        <v>6</v>
      </c>
      <c r="BL18" s="36">
        <f>AF18+AG18</f>
        <v>20</v>
      </c>
      <c r="BM18" s="36">
        <f>AJ18+AK18</f>
        <v>37</v>
      </c>
      <c r="BN18" s="36">
        <f>AN18+AO18</f>
        <v>17</v>
      </c>
      <c r="BO18" s="36">
        <f>AR18+AS18</f>
        <v>51</v>
      </c>
      <c r="BP18" s="36">
        <f>AV18+AW18</f>
        <v>65</v>
      </c>
      <c r="BQ18" s="36">
        <f>AZ18+BA18</f>
        <v>11</v>
      </c>
      <c r="BR18" s="36">
        <f>BD18+BE18</f>
        <v>23</v>
      </c>
      <c r="BS18" s="36">
        <f t="shared" ref="BS18:BS27" si="13">BC18+AY18+AU18+AQ18+AM18+AI18+AE18+AA18+W18+S18+O18+K18+G18</f>
        <v>363</v>
      </c>
      <c r="BT18" s="36">
        <f t="shared" ref="BT18:BT26" si="14">BD18+AZ18+AV18+AR18+AN18+AJ18+AF18+AB18+X18+T18+P18+L18+H18</f>
        <v>237</v>
      </c>
      <c r="BU18" s="37">
        <v>126</v>
      </c>
      <c r="BV18" s="37"/>
      <c r="BW18" s="37">
        <v>126</v>
      </c>
      <c r="BX18" s="38">
        <f t="shared" ref="BX18:BX27" si="15">CB18*BW18</f>
        <v>194.05063291139243</v>
      </c>
      <c r="BY18" s="39">
        <f t="shared" ref="BY18:BY27" si="16">((F18/2)+J18+N18+R18+V18+Z18+AD18+AH18+AL18+AP18+AT18+AX18+(BB18/2))/(12-1)</f>
        <v>61.68181818181818</v>
      </c>
      <c r="BZ18" s="40">
        <f t="shared" ref="BZ18:BZ27" si="17">(BY18*365)/(H18+I18+L18+M18+P18+Q18+T18+U18+X18+Y18+AB18+AC18+AF18+AG18+AJ18+AK18+AN18+AO18+AR18+AS18+AV18+AW18+AZ18+BA18+BA137+BD18+BE18)</f>
        <v>94.995205216724202</v>
      </c>
      <c r="CA18" s="41">
        <f t="shared" ref="CA18:CA27" si="18">STDEVPA(BF18:BR18)/(SUM(BF18:BR18)/COUNTIF(BF18:BR18,"&gt;0"))</f>
        <v>0.85021219402813542</v>
      </c>
      <c r="CB18" s="42">
        <f t="shared" ref="CB18:CB27" si="19">BZ18/BY18</f>
        <v>1.5400843881856541</v>
      </c>
      <c r="CC18" s="42">
        <v>65</v>
      </c>
      <c r="CD18" s="42">
        <v>10</v>
      </c>
      <c r="CE18" s="38">
        <f t="shared" ref="CE18:CE27" si="20">CC18/CB18</f>
        <v>42.205479452054796</v>
      </c>
      <c r="CF18" s="38">
        <f t="shared" ref="CF18:CF27" si="21">CE18*CA18</f>
        <v>35.883613284940893</v>
      </c>
      <c r="CG18" s="38">
        <f t="shared" ref="CG18:CG27" si="22">CE18+CF18</f>
        <v>78.089092736995696</v>
      </c>
      <c r="CH18" s="42">
        <f>30/CB18</f>
        <v>19.479452054794521</v>
      </c>
      <c r="CI18" s="38">
        <f>1/CB18+1/CB18*CA18</f>
        <v>1.2013706574922414</v>
      </c>
      <c r="CJ18" s="38">
        <f>CI18*CC18</f>
        <v>78.089092736995696</v>
      </c>
      <c r="CK18" s="43">
        <v>5</v>
      </c>
      <c r="CL18" s="34">
        <v>10</v>
      </c>
      <c r="CM18" s="34">
        <v>2</v>
      </c>
      <c r="CN18" s="34">
        <v>1112</v>
      </c>
      <c r="CO18" s="44">
        <v>43189</v>
      </c>
      <c r="CP18" s="44">
        <f>CO18+CD18</f>
        <v>43199</v>
      </c>
      <c r="CQ18" s="44">
        <v>43200</v>
      </c>
      <c r="CR18" s="44">
        <v>43311</v>
      </c>
      <c r="CS18" s="34">
        <v>20</v>
      </c>
      <c r="CT18" s="34">
        <v>1</v>
      </c>
      <c r="CU18" s="34">
        <v>1223</v>
      </c>
      <c r="CV18" s="44">
        <v>43342</v>
      </c>
      <c r="CW18" s="34"/>
      <c r="CX18" s="34"/>
      <c r="CY18" s="34"/>
      <c r="CZ18" s="44"/>
      <c r="DA18" s="34"/>
      <c r="DB18" s="34"/>
      <c r="DC18" s="34"/>
      <c r="DD18" s="44"/>
      <c r="DE18" s="38">
        <f t="shared" ref="DE18:DE27" si="23">BW18-CJ18+IF(CR18&lt;C$1+CC18,CL18,0)+IF(CV18&lt;C$1+CC18,CS18,0)+IF(CZ18&lt;C$1+CC18,CW18,0)+IF(DD18&lt;C$1+CC18,DA18,0)</f>
        <v>77.910907263004304</v>
      </c>
      <c r="DF18" s="38">
        <f t="shared" ref="DF18:DF27" si="24">CG18-DE18</f>
        <v>0.17818547399139106</v>
      </c>
      <c r="DG18" s="38">
        <f t="shared" ref="DG18:DG27" si="25">ROUND(DF18/CK18,0)</f>
        <v>0</v>
      </c>
      <c r="DH18" s="38">
        <f>DG18*CK18</f>
        <v>0</v>
      </c>
    </row>
    <row r="19" spans="1:112" x14ac:dyDescent="0.25">
      <c r="A19" s="34">
        <v>222</v>
      </c>
      <c r="B19" s="34" t="s">
        <v>83</v>
      </c>
      <c r="C19" s="34" t="s">
        <v>80</v>
      </c>
      <c r="D19" s="34">
        <v>888</v>
      </c>
      <c r="E19" s="34" t="s">
        <v>93</v>
      </c>
      <c r="F19" s="35">
        <f t="shared" si="0"/>
        <v>0</v>
      </c>
      <c r="G19" s="36"/>
      <c r="H19" s="36"/>
      <c r="I19" s="36"/>
      <c r="J19" s="36">
        <f t="shared" si="1"/>
        <v>0</v>
      </c>
      <c r="K19" s="36"/>
      <c r="L19" s="36"/>
      <c r="M19" s="36"/>
      <c r="N19" s="36">
        <f t="shared" si="2"/>
        <v>0</v>
      </c>
      <c r="O19" s="36"/>
      <c r="P19" s="36"/>
      <c r="Q19" s="36"/>
      <c r="R19" s="36">
        <f t="shared" si="3"/>
        <v>0</v>
      </c>
      <c r="S19" s="36"/>
      <c r="T19" s="36"/>
      <c r="U19" s="36"/>
      <c r="V19" s="36">
        <f t="shared" si="4"/>
        <v>0</v>
      </c>
      <c r="W19" s="36"/>
      <c r="X19" s="36"/>
      <c r="Y19" s="36"/>
      <c r="Z19" s="36">
        <f t="shared" si="5"/>
        <v>0</v>
      </c>
      <c r="AA19" s="36"/>
      <c r="AB19" s="36"/>
      <c r="AC19" s="36"/>
      <c r="AD19" s="36">
        <f t="shared" si="6"/>
        <v>0</v>
      </c>
      <c r="AE19" s="36"/>
      <c r="AF19" s="36"/>
      <c r="AG19" s="36"/>
      <c r="AH19" s="36">
        <f t="shared" si="7"/>
        <v>0</v>
      </c>
      <c r="AI19" s="36"/>
      <c r="AJ19" s="36"/>
      <c r="AK19" s="36"/>
      <c r="AL19" s="36">
        <f t="shared" si="8"/>
        <v>0</v>
      </c>
      <c r="AM19" s="36"/>
      <c r="AN19" s="36"/>
      <c r="AO19" s="36"/>
      <c r="AP19" s="36">
        <f t="shared" si="9"/>
        <v>0</v>
      </c>
      <c r="AQ19" s="36"/>
      <c r="AR19" s="36"/>
      <c r="AS19" s="36"/>
      <c r="AT19" s="36">
        <f t="shared" si="10"/>
        <v>0</v>
      </c>
      <c r="AU19" s="36">
        <v>100</v>
      </c>
      <c r="AV19" s="36">
        <v>18</v>
      </c>
      <c r="AW19" s="36"/>
      <c r="AX19" s="36">
        <f t="shared" si="11"/>
        <v>82</v>
      </c>
      <c r="AY19" s="36"/>
      <c r="AZ19" s="36">
        <v>29</v>
      </c>
      <c r="BA19" s="36"/>
      <c r="BB19" s="36">
        <f t="shared" si="12"/>
        <v>53</v>
      </c>
      <c r="BC19" s="36">
        <v>100</v>
      </c>
      <c r="BD19" s="36">
        <v>24</v>
      </c>
      <c r="BE19" s="36"/>
      <c r="BF19" s="36">
        <f t="shared" ref="BF19:BF27" si="26">H19+I19</f>
        <v>0</v>
      </c>
      <c r="BG19" s="36">
        <f t="shared" ref="BG19:BG27" si="27">L19+M19</f>
        <v>0</v>
      </c>
      <c r="BH19" s="36">
        <f t="shared" ref="BH19:BH27" si="28">P19+Q19</f>
        <v>0</v>
      </c>
      <c r="BI19" s="36">
        <f t="shared" ref="BI19:BI27" si="29">T19+U19</f>
        <v>0</v>
      </c>
      <c r="BJ19" s="36">
        <f t="shared" ref="BJ19:BJ27" si="30">X19+Y19</f>
        <v>0</v>
      </c>
      <c r="BK19" s="36">
        <f t="shared" ref="BK19:BK27" si="31">AB19+AC19</f>
        <v>0</v>
      </c>
      <c r="BL19" s="36">
        <f t="shared" ref="BL19:BL27" si="32">AF19+AG19</f>
        <v>0</v>
      </c>
      <c r="BM19" s="36">
        <f t="shared" ref="BM19:BM27" si="33">AJ19+AK19</f>
        <v>0</v>
      </c>
      <c r="BN19" s="36">
        <f t="shared" ref="BN19:BN27" si="34">AN19+AO19</f>
        <v>0</v>
      </c>
      <c r="BO19" s="36">
        <f t="shared" ref="BO19:BO27" si="35">AR19+AS19</f>
        <v>0</v>
      </c>
      <c r="BP19" s="36">
        <f t="shared" ref="BP19:BP27" si="36">AV19+AW19</f>
        <v>18</v>
      </c>
      <c r="BQ19" s="36">
        <f t="shared" ref="BQ19:BQ27" si="37">AZ19+BA19</f>
        <v>29</v>
      </c>
      <c r="BR19" s="36">
        <f t="shared" ref="BR19:BR27" si="38">BD19+BE19</f>
        <v>24</v>
      </c>
      <c r="BS19" s="36">
        <f t="shared" si="13"/>
        <v>200</v>
      </c>
      <c r="BT19" s="36">
        <f t="shared" si="14"/>
        <v>71</v>
      </c>
      <c r="BU19" s="37">
        <v>129</v>
      </c>
      <c r="BV19" s="37"/>
      <c r="BW19" s="37">
        <v>129</v>
      </c>
      <c r="BX19" s="38">
        <f t="shared" si="15"/>
        <v>663.16901408450701</v>
      </c>
      <c r="BY19" s="39">
        <f t="shared" si="16"/>
        <v>9.8636363636363633</v>
      </c>
      <c r="BZ19" s="40">
        <f t="shared" si="17"/>
        <v>50.707426376440459</v>
      </c>
      <c r="CA19" s="41">
        <f t="shared" si="18"/>
        <v>0.43109914535009974</v>
      </c>
      <c r="CB19" s="42">
        <f t="shared" si="19"/>
        <v>5.140845070422535</v>
      </c>
      <c r="CC19" s="42">
        <v>65</v>
      </c>
      <c r="CD19" s="42">
        <v>10</v>
      </c>
      <c r="CE19" s="38">
        <f t="shared" si="20"/>
        <v>12.643835616438357</v>
      </c>
      <c r="CF19" s="38">
        <f t="shared" si="21"/>
        <v>5.4507467281937272</v>
      </c>
      <c r="CG19" s="38">
        <f t="shared" si="22"/>
        <v>18.094582344632084</v>
      </c>
      <c r="CH19" s="42">
        <f t="shared" ref="CH19:CH27" si="39">30/CB19</f>
        <v>5.8356164383561646</v>
      </c>
      <c r="CI19" s="38">
        <f t="shared" ref="CI19:CI27" si="40">1/CB19+1/CB19*CA19</f>
        <v>0.2783781899174167</v>
      </c>
      <c r="CJ19" s="38">
        <f t="shared" ref="CJ19:CJ27" si="41">CI19*CC19</f>
        <v>18.094582344632084</v>
      </c>
      <c r="CK19" s="43">
        <v>10</v>
      </c>
      <c r="CL19" s="34">
        <v>20</v>
      </c>
      <c r="CM19" s="34">
        <v>4</v>
      </c>
      <c r="CN19" s="34">
        <v>1112</v>
      </c>
      <c r="CO19" s="34"/>
      <c r="CP19" s="34"/>
      <c r="CQ19" s="34"/>
      <c r="CR19" s="44">
        <v>43311</v>
      </c>
      <c r="CS19" s="34"/>
      <c r="CT19" s="34"/>
      <c r="CU19" s="34"/>
      <c r="CV19" s="44"/>
      <c r="CW19" s="34"/>
      <c r="CX19" s="34"/>
      <c r="CY19" s="34"/>
      <c r="CZ19" s="44"/>
      <c r="DA19" s="34"/>
      <c r="DB19" s="34"/>
      <c r="DC19" s="34"/>
      <c r="DD19" s="44"/>
      <c r="DE19" s="38">
        <f t="shared" si="23"/>
        <v>130.9054176553679</v>
      </c>
      <c r="DF19" s="38">
        <f t="shared" si="24"/>
        <v>-112.81083531073581</v>
      </c>
      <c r="DG19" s="38">
        <f t="shared" si="25"/>
        <v>-11</v>
      </c>
      <c r="DH19" s="38">
        <f t="shared" ref="DH19:DH27" si="42">DG19*CK19</f>
        <v>-110</v>
      </c>
    </row>
    <row r="20" spans="1:112" x14ac:dyDescent="0.25">
      <c r="A20" s="34">
        <v>333</v>
      </c>
      <c r="B20" s="34" t="s">
        <v>84</v>
      </c>
      <c r="C20" s="34" t="s">
        <v>80</v>
      </c>
      <c r="D20" s="34">
        <v>777</v>
      </c>
      <c r="E20" s="34" t="s">
        <v>94</v>
      </c>
      <c r="F20" s="35">
        <f t="shared" si="0"/>
        <v>59</v>
      </c>
      <c r="G20" s="36">
        <v>59</v>
      </c>
      <c r="H20" s="36"/>
      <c r="I20" s="36"/>
      <c r="J20" s="36">
        <f t="shared" si="1"/>
        <v>59</v>
      </c>
      <c r="K20" s="36">
        <v>50</v>
      </c>
      <c r="L20" s="36">
        <v>19</v>
      </c>
      <c r="M20" s="36"/>
      <c r="N20" s="36">
        <f t="shared" si="2"/>
        <v>90</v>
      </c>
      <c r="O20" s="36"/>
      <c r="P20" s="36">
        <v>49</v>
      </c>
      <c r="Q20" s="36"/>
      <c r="R20" s="36">
        <f t="shared" si="3"/>
        <v>41</v>
      </c>
      <c r="S20" s="36"/>
      <c r="T20" s="36">
        <v>18</v>
      </c>
      <c r="U20" s="36"/>
      <c r="V20" s="36">
        <f t="shared" si="4"/>
        <v>23</v>
      </c>
      <c r="W20" s="36"/>
      <c r="X20" s="36">
        <v>17</v>
      </c>
      <c r="Y20" s="36"/>
      <c r="Z20" s="36">
        <f t="shared" si="5"/>
        <v>6</v>
      </c>
      <c r="AA20" s="36">
        <v>30</v>
      </c>
      <c r="AB20" s="36">
        <v>16</v>
      </c>
      <c r="AC20" s="36"/>
      <c r="AD20" s="36">
        <f t="shared" si="6"/>
        <v>20</v>
      </c>
      <c r="AE20" s="36">
        <v>20</v>
      </c>
      <c r="AF20" s="36">
        <v>19</v>
      </c>
      <c r="AG20" s="36"/>
      <c r="AH20" s="36">
        <f t="shared" si="7"/>
        <v>21</v>
      </c>
      <c r="AI20" s="36"/>
      <c r="AJ20" s="36">
        <v>21</v>
      </c>
      <c r="AK20" s="36"/>
      <c r="AL20" s="36">
        <f t="shared" si="8"/>
        <v>0</v>
      </c>
      <c r="AM20" s="36">
        <v>45</v>
      </c>
      <c r="AN20" s="36">
        <v>10</v>
      </c>
      <c r="AO20" s="36"/>
      <c r="AP20" s="36">
        <f t="shared" si="9"/>
        <v>35</v>
      </c>
      <c r="AQ20" s="36"/>
      <c r="AR20" s="36">
        <v>18</v>
      </c>
      <c r="AS20" s="36"/>
      <c r="AT20" s="36">
        <f t="shared" si="10"/>
        <v>17</v>
      </c>
      <c r="AU20" s="36">
        <v>100</v>
      </c>
      <c r="AV20" s="36">
        <v>17</v>
      </c>
      <c r="AW20" s="36"/>
      <c r="AX20" s="36">
        <f t="shared" si="11"/>
        <v>100</v>
      </c>
      <c r="AY20" s="36"/>
      <c r="AZ20" s="36">
        <v>28</v>
      </c>
      <c r="BA20" s="36"/>
      <c r="BB20" s="36">
        <f t="shared" si="12"/>
        <v>72</v>
      </c>
      <c r="BC20" s="36"/>
      <c r="BD20" s="36">
        <v>10</v>
      </c>
      <c r="BE20" s="36"/>
      <c r="BF20" s="36">
        <f t="shared" si="26"/>
        <v>0</v>
      </c>
      <c r="BG20" s="36">
        <f t="shared" si="27"/>
        <v>19</v>
      </c>
      <c r="BH20" s="36">
        <f t="shared" si="28"/>
        <v>49</v>
      </c>
      <c r="BI20" s="36">
        <f t="shared" si="29"/>
        <v>18</v>
      </c>
      <c r="BJ20" s="36">
        <f t="shared" si="30"/>
        <v>17</v>
      </c>
      <c r="BK20" s="36">
        <f t="shared" si="31"/>
        <v>16</v>
      </c>
      <c r="BL20" s="36">
        <f t="shared" si="32"/>
        <v>19</v>
      </c>
      <c r="BM20" s="36">
        <f t="shared" si="33"/>
        <v>21</v>
      </c>
      <c r="BN20" s="36">
        <f t="shared" si="34"/>
        <v>10</v>
      </c>
      <c r="BO20" s="36">
        <f t="shared" si="35"/>
        <v>18</v>
      </c>
      <c r="BP20" s="36">
        <f t="shared" si="36"/>
        <v>17</v>
      </c>
      <c r="BQ20" s="36">
        <f t="shared" si="37"/>
        <v>28</v>
      </c>
      <c r="BR20" s="36">
        <f t="shared" si="38"/>
        <v>10</v>
      </c>
      <c r="BS20" s="36">
        <f t="shared" si="13"/>
        <v>304</v>
      </c>
      <c r="BT20" s="36">
        <f t="shared" si="14"/>
        <v>242</v>
      </c>
      <c r="BU20" s="37">
        <v>62</v>
      </c>
      <c r="BV20" s="37"/>
      <c r="BW20" s="37">
        <v>62</v>
      </c>
      <c r="BX20" s="38">
        <f t="shared" si="15"/>
        <v>93.512396694214871</v>
      </c>
      <c r="BY20" s="39">
        <f t="shared" si="16"/>
        <v>43.409090909090907</v>
      </c>
      <c r="BZ20" s="40">
        <f t="shared" si="17"/>
        <v>65.472389181066859</v>
      </c>
      <c r="CA20" s="41">
        <f t="shared" si="18"/>
        <v>0.53708135840799309</v>
      </c>
      <c r="CB20" s="42">
        <f t="shared" si="19"/>
        <v>1.5082644628099173</v>
      </c>
      <c r="CC20" s="42">
        <v>95</v>
      </c>
      <c r="CD20" s="42">
        <v>10</v>
      </c>
      <c r="CE20" s="38">
        <f t="shared" si="20"/>
        <v>62.986301369863014</v>
      </c>
      <c r="CF20" s="38">
        <f t="shared" si="21"/>
        <v>33.828768300821267</v>
      </c>
      <c r="CG20" s="38">
        <f t="shared" si="22"/>
        <v>96.815069670684281</v>
      </c>
      <c r="CH20" s="42">
        <f t="shared" si="39"/>
        <v>19.890410958904109</v>
      </c>
      <c r="CI20" s="38">
        <f t="shared" si="40"/>
        <v>1.0191059965335187</v>
      </c>
      <c r="CJ20" s="38">
        <f t="shared" si="41"/>
        <v>96.815069670684281</v>
      </c>
      <c r="CK20" s="43">
        <v>10</v>
      </c>
      <c r="CL20" s="34"/>
      <c r="CM20" s="34"/>
      <c r="CN20" s="34"/>
      <c r="CO20" s="34"/>
      <c r="CP20" s="34"/>
      <c r="CQ20" s="34"/>
      <c r="CR20" s="34"/>
      <c r="CS20" s="34">
        <v>40</v>
      </c>
      <c r="CT20" s="34">
        <v>4</v>
      </c>
      <c r="CU20" s="34">
        <v>1223</v>
      </c>
      <c r="CV20" s="44">
        <v>43342</v>
      </c>
      <c r="CW20" s="34">
        <v>30</v>
      </c>
      <c r="CX20" s="34">
        <v>5</v>
      </c>
      <c r="CY20" s="34">
        <v>4152</v>
      </c>
      <c r="CZ20" s="44">
        <v>43373</v>
      </c>
      <c r="DA20" s="34">
        <v>40</v>
      </c>
      <c r="DB20" s="34">
        <v>4</v>
      </c>
      <c r="DC20" s="34">
        <v>6548</v>
      </c>
      <c r="DD20" s="44">
        <v>43378</v>
      </c>
      <c r="DE20" s="38">
        <f t="shared" si="23"/>
        <v>75.184930329315719</v>
      </c>
      <c r="DF20" s="38">
        <f t="shared" si="24"/>
        <v>21.630139341368562</v>
      </c>
      <c r="DG20" s="38">
        <f t="shared" si="25"/>
        <v>2</v>
      </c>
      <c r="DH20" s="38">
        <f t="shared" si="42"/>
        <v>20</v>
      </c>
    </row>
    <row r="21" spans="1:112" x14ac:dyDescent="0.25">
      <c r="A21" s="34">
        <v>444</v>
      </c>
      <c r="B21" s="34" t="s">
        <v>85</v>
      </c>
      <c r="C21" s="34" t="s">
        <v>80</v>
      </c>
      <c r="D21" s="34">
        <v>666</v>
      </c>
      <c r="E21" s="34" t="s">
        <v>95</v>
      </c>
      <c r="F21" s="35">
        <f t="shared" si="0"/>
        <v>0</v>
      </c>
      <c r="G21" s="36"/>
      <c r="H21" s="36"/>
      <c r="I21" s="36"/>
      <c r="J21" s="36">
        <f t="shared" si="1"/>
        <v>0</v>
      </c>
      <c r="K21" s="36">
        <v>120</v>
      </c>
      <c r="L21" s="36"/>
      <c r="M21" s="36"/>
      <c r="N21" s="36">
        <f t="shared" si="2"/>
        <v>120</v>
      </c>
      <c r="O21" s="36"/>
      <c r="P21" s="36">
        <v>42</v>
      </c>
      <c r="Q21" s="36"/>
      <c r="R21" s="36">
        <f t="shared" si="3"/>
        <v>78</v>
      </c>
      <c r="S21" s="36"/>
      <c r="T21" s="36">
        <v>33</v>
      </c>
      <c r="U21" s="36"/>
      <c r="V21" s="36">
        <f t="shared" si="4"/>
        <v>45</v>
      </c>
      <c r="W21" s="36"/>
      <c r="X21" s="36">
        <v>9</v>
      </c>
      <c r="Y21" s="36"/>
      <c r="Z21" s="36">
        <f t="shared" si="5"/>
        <v>36</v>
      </c>
      <c r="AA21" s="36">
        <v>150</v>
      </c>
      <c r="AB21" s="36">
        <v>34</v>
      </c>
      <c r="AC21" s="36"/>
      <c r="AD21" s="36">
        <f t="shared" si="6"/>
        <v>152</v>
      </c>
      <c r="AE21" s="36"/>
      <c r="AF21" s="36">
        <v>17</v>
      </c>
      <c r="AG21" s="36"/>
      <c r="AH21" s="36">
        <f t="shared" si="7"/>
        <v>135</v>
      </c>
      <c r="AI21" s="36"/>
      <c r="AJ21" s="36">
        <v>13</v>
      </c>
      <c r="AK21" s="36"/>
      <c r="AL21" s="36">
        <f t="shared" si="8"/>
        <v>122</v>
      </c>
      <c r="AM21" s="36"/>
      <c r="AN21" s="36">
        <v>10</v>
      </c>
      <c r="AO21" s="36"/>
      <c r="AP21" s="36">
        <f t="shared" si="9"/>
        <v>112</v>
      </c>
      <c r="AQ21" s="36"/>
      <c r="AR21" s="36">
        <v>19</v>
      </c>
      <c r="AS21" s="36"/>
      <c r="AT21" s="36">
        <f t="shared" si="10"/>
        <v>93</v>
      </c>
      <c r="AU21" s="36"/>
      <c r="AV21" s="36">
        <v>11</v>
      </c>
      <c r="AW21" s="36"/>
      <c r="AX21" s="36">
        <f t="shared" si="11"/>
        <v>82</v>
      </c>
      <c r="AY21" s="36"/>
      <c r="AZ21" s="36">
        <v>14</v>
      </c>
      <c r="BA21" s="36"/>
      <c r="BB21" s="36">
        <f t="shared" si="12"/>
        <v>68</v>
      </c>
      <c r="BC21" s="36">
        <v>20</v>
      </c>
      <c r="BD21" s="36">
        <v>21</v>
      </c>
      <c r="BE21" s="36"/>
      <c r="BF21" s="36">
        <f t="shared" si="26"/>
        <v>0</v>
      </c>
      <c r="BG21" s="36">
        <f t="shared" si="27"/>
        <v>0</v>
      </c>
      <c r="BH21" s="36">
        <f t="shared" si="28"/>
        <v>42</v>
      </c>
      <c r="BI21" s="36">
        <f t="shared" si="29"/>
        <v>33</v>
      </c>
      <c r="BJ21" s="36">
        <f t="shared" si="30"/>
        <v>9</v>
      </c>
      <c r="BK21" s="36">
        <f t="shared" si="31"/>
        <v>34</v>
      </c>
      <c r="BL21" s="36">
        <f t="shared" si="32"/>
        <v>17</v>
      </c>
      <c r="BM21" s="36">
        <f t="shared" si="33"/>
        <v>13</v>
      </c>
      <c r="BN21" s="36">
        <f t="shared" si="34"/>
        <v>10</v>
      </c>
      <c r="BO21" s="36">
        <f t="shared" si="35"/>
        <v>19</v>
      </c>
      <c r="BP21" s="36">
        <f t="shared" si="36"/>
        <v>11</v>
      </c>
      <c r="BQ21" s="36">
        <f t="shared" si="37"/>
        <v>14</v>
      </c>
      <c r="BR21" s="36">
        <f t="shared" si="38"/>
        <v>21</v>
      </c>
      <c r="BS21" s="36">
        <f t="shared" si="13"/>
        <v>290</v>
      </c>
      <c r="BT21" s="36">
        <f t="shared" si="14"/>
        <v>223</v>
      </c>
      <c r="BU21" s="37">
        <v>67</v>
      </c>
      <c r="BV21" s="37">
        <v>2</v>
      </c>
      <c r="BW21" s="37">
        <v>65</v>
      </c>
      <c r="BX21" s="38">
        <f t="shared" si="15"/>
        <v>106.390134529148</v>
      </c>
      <c r="BY21" s="39">
        <f t="shared" si="16"/>
        <v>91.727272727272734</v>
      </c>
      <c r="BZ21" s="40">
        <f t="shared" si="17"/>
        <v>150.13656746840607</v>
      </c>
      <c r="CA21" s="41">
        <f t="shared" si="18"/>
        <v>0.60284595471212343</v>
      </c>
      <c r="CB21" s="42">
        <f t="shared" si="19"/>
        <v>1.6367713004484308</v>
      </c>
      <c r="CC21" s="42">
        <v>95</v>
      </c>
      <c r="CD21" s="42">
        <v>10</v>
      </c>
      <c r="CE21" s="38">
        <f t="shared" si="20"/>
        <v>58.041095890410951</v>
      </c>
      <c r="CF21" s="38">
        <f t="shared" si="21"/>
        <v>34.989839864592696</v>
      </c>
      <c r="CG21" s="38">
        <f t="shared" si="22"/>
        <v>93.03093575500364</v>
      </c>
      <c r="CH21" s="42">
        <f t="shared" si="39"/>
        <v>18.328767123287669</v>
      </c>
      <c r="CI21" s="38">
        <f t="shared" si="40"/>
        <v>0.97927300794740679</v>
      </c>
      <c r="CJ21" s="38">
        <f t="shared" si="41"/>
        <v>93.03093575500364</v>
      </c>
      <c r="CK21" s="43">
        <v>10</v>
      </c>
      <c r="CL21" s="34"/>
      <c r="CM21" s="34"/>
      <c r="CN21" s="34"/>
      <c r="CO21" s="34"/>
      <c r="CP21" s="34"/>
      <c r="CQ21" s="34"/>
      <c r="CR21" s="34"/>
      <c r="CS21" s="34">
        <v>40</v>
      </c>
      <c r="CT21" s="34"/>
      <c r="CU21" s="34">
        <v>1321</v>
      </c>
      <c r="CV21" s="44">
        <v>43332</v>
      </c>
      <c r="CW21" s="34">
        <v>60</v>
      </c>
      <c r="CX21" s="34"/>
      <c r="CY21" s="34">
        <v>4152</v>
      </c>
      <c r="CZ21" s="44">
        <v>43373</v>
      </c>
      <c r="DA21" s="34">
        <v>40</v>
      </c>
      <c r="DB21" s="34"/>
      <c r="DC21" s="34">
        <v>6548</v>
      </c>
      <c r="DD21" s="44">
        <v>43378</v>
      </c>
      <c r="DE21" s="38">
        <f t="shared" si="23"/>
        <v>111.96906424499636</v>
      </c>
      <c r="DF21" s="38">
        <f t="shared" si="24"/>
        <v>-18.938128489992721</v>
      </c>
      <c r="DG21" s="38">
        <f t="shared" si="25"/>
        <v>-2</v>
      </c>
      <c r="DH21" s="38">
        <f t="shared" si="42"/>
        <v>-20</v>
      </c>
    </row>
    <row r="22" spans="1:112" x14ac:dyDescent="0.25">
      <c r="A22" s="34">
        <v>555</v>
      </c>
      <c r="B22" s="34" t="s">
        <v>86</v>
      </c>
      <c r="C22" s="34" t="s">
        <v>80</v>
      </c>
      <c r="D22" s="34">
        <v>555</v>
      </c>
      <c r="E22" s="34" t="s">
        <v>96</v>
      </c>
      <c r="F22" s="35">
        <f t="shared" si="0"/>
        <v>48</v>
      </c>
      <c r="G22" s="36">
        <v>48</v>
      </c>
      <c r="H22" s="36"/>
      <c r="I22" s="36"/>
      <c r="J22" s="36">
        <f t="shared" si="1"/>
        <v>48</v>
      </c>
      <c r="K22" s="36">
        <v>60</v>
      </c>
      <c r="L22" s="36">
        <v>41</v>
      </c>
      <c r="M22" s="36"/>
      <c r="N22" s="36">
        <f t="shared" si="2"/>
        <v>67</v>
      </c>
      <c r="O22" s="36"/>
      <c r="P22" s="36">
        <v>44</v>
      </c>
      <c r="Q22" s="36"/>
      <c r="R22" s="36">
        <f t="shared" si="3"/>
        <v>23</v>
      </c>
      <c r="S22" s="36"/>
      <c r="T22" s="36">
        <v>5</v>
      </c>
      <c r="U22" s="36"/>
      <c r="V22" s="36">
        <f t="shared" si="4"/>
        <v>18</v>
      </c>
      <c r="W22" s="36">
        <v>4</v>
      </c>
      <c r="X22" s="36">
        <v>22</v>
      </c>
      <c r="Y22" s="36"/>
      <c r="Z22" s="36">
        <f t="shared" si="5"/>
        <v>0</v>
      </c>
      <c r="AA22" s="36">
        <v>200</v>
      </c>
      <c r="AB22" s="36">
        <v>18</v>
      </c>
      <c r="AC22" s="36"/>
      <c r="AD22" s="36">
        <f t="shared" si="6"/>
        <v>182</v>
      </c>
      <c r="AE22" s="36"/>
      <c r="AF22" s="36">
        <v>10</v>
      </c>
      <c r="AG22" s="36"/>
      <c r="AH22" s="36">
        <f t="shared" si="7"/>
        <v>172</v>
      </c>
      <c r="AI22" s="36">
        <v>10</v>
      </c>
      <c r="AJ22" s="36">
        <v>28</v>
      </c>
      <c r="AK22" s="36"/>
      <c r="AL22" s="36">
        <f t="shared" si="8"/>
        <v>154</v>
      </c>
      <c r="AM22" s="36"/>
      <c r="AN22" s="36">
        <v>30</v>
      </c>
      <c r="AO22" s="36"/>
      <c r="AP22" s="36">
        <f t="shared" si="9"/>
        <v>124</v>
      </c>
      <c r="AQ22" s="36"/>
      <c r="AR22" s="36">
        <v>24</v>
      </c>
      <c r="AS22" s="36"/>
      <c r="AT22" s="36">
        <f t="shared" si="10"/>
        <v>100</v>
      </c>
      <c r="AU22" s="36"/>
      <c r="AV22" s="36">
        <v>65</v>
      </c>
      <c r="AW22" s="36"/>
      <c r="AX22" s="36">
        <f t="shared" si="11"/>
        <v>35</v>
      </c>
      <c r="AY22" s="36"/>
      <c r="AZ22" s="36">
        <v>14</v>
      </c>
      <c r="BA22" s="36"/>
      <c r="BB22" s="36">
        <f t="shared" si="12"/>
        <v>21</v>
      </c>
      <c r="BC22" s="36">
        <v>100</v>
      </c>
      <c r="BD22" s="36">
        <v>28</v>
      </c>
      <c r="BE22" s="36"/>
      <c r="BF22" s="36">
        <f t="shared" si="26"/>
        <v>0</v>
      </c>
      <c r="BG22" s="36">
        <f t="shared" si="27"/>
        <v>41</v>
      </c>
      <c r="BH22" s="36">
        <f t="shared" si="28"/>
        <v>44</v>
      </c>
      <c r="BI22" s="36">
        <f t="shared" si="29"/>
        <v>5</v>
      </c>
      <c r="BJ22" s="36">
        <f t="shared" si="30"/>
        <v>22</v>
      </c>
      <c r="BK22" s="36">
        <f t="shared" si="31"/>
        <v>18</v>
      </c>
      <c r="BL22" s="36">
        <f t="shared" si="32"/>
        <v>10</v>
      </c>
      <c r="BM22" s="36">
        <f t="shared" si="33"/>
        <v>28</v>
      </c>
      <c r="BN22" s="36">
        <f t="shared" si="34"/>
        <v>30</v>
      </c>
      <c r="BO22" s="36">
        <f t="shared" si="35"/>
        <v>24</v>
      </c>
      <c r="BP22" s="36">
        <f t="shared" si="36"/>
        <v>65</v>
      </c>
      <c r="BQ22" s="36">
        <f t="shared" si="37"/>
        <v>14</v>
      </c>
      <c r="BR22" s="36">
        <f t="shared" si="38"/>
        <v>28</v>
      </c>
      <c r="BS22" s="36">
        <f t="shared" si="13"/>
        <v>422</v>
      </c>
      <c r="BT22" s="36">
        <f t="shared" si="14"/>
        <v>329</v>
      </c>
      <c r="BU22" s="37">
        <v>93</v>
      </c>
      <c r="BV22" s="37">
        <v>14</v>
      </c>
      <c r="BW22" s="37">
        <v>79</v>
      </c>
      <c r="BX22" s="38">
        <f t="shared" si="15"/>
        <v>87.644376899696042</v>
      </c>
      <c r="BY22" s="39">
        <f t="shared" si="16"/>
        <v>87.045454545454547</v>
      </c>
      <c r="BZ22" s="40">
        <f t="shared" si="17"/>
        <v>96.57018513401492</v>
      </c>
      <c r="CA22" s="41">
        <f t="shared" si="18"/>
        <v>0.61440453873740386</v>
      </c>
      <c r="CB22" s="42">
        <f t="shared" si="19"/>
        <v>1.1094224924012157</v>
      </c>
      <c r="CC22" s="42">
        <v>65</v>
      </c>
      <c r="CD22" s="42">
        <v>10</v>
      </c>
      <c r="CE22" s="38">
        <f t="shared" si="20"/>
        <v>58.589041095890416</v>
      </c>
      <c r="CF22" s="38">
        <f t="shared" si="21"/>
        <v>35.997372769587351</v>
      </c>
      <c r="CG22" s="38">
        <f t="shared" si="22"/>
        <v>94.586413865477766</v>
      </c>
      <c r="CH22" s="42">
        <f t="shared" si="39"/>
        <v>27.041095890410961</v>
      </c>
      <c r="CI22" s="38">
        <f t="shared" si="40"/>
        <v>1.4551755979304271</v>
      </c>
      <c r="CJ22" s="38">
        <f t="shared" si="41"/>
        <v>94.586413865477752</v>
      </c>
      <c r="CK22" s="43">
        <v>10</v>
      </c>
      <c r="CL22" s="34">
        <v>20</v>
      </c>
      <c r="CM22" s="34"/>
      <c r="CN22" s="34">
        <v>1454</v>
      </c>
      <c r="CO22" s="34"/>
      <c r="CP22" s="34"/>
      <c r="CQ22" s="34"/>
      <c r="CR22" s="44">
        <v>43296</v>
      </c>
      <c r="CS22" s="34">
        <v>50</v>
      </c>
      <c r="CT22" s="34"/>
      <c r="CU22" s="34">
        <v>2131</v>
      </c>
      <c r="CV22" s="44">
        <v>43327</v>
      </c>
      <c r="CW22" s="34">
        <v>40</v>
      </c>
      <c r="CX22" s="34"/>
      <c r="CY22" s="34">
        <v>1425</v>
      </c>
      <c r="CZ22" s="44">
        <v>43351</v>
      </c>
      <c r="DA22" s="34"/>
      <c r="DB22" s="34"/>
      <c r="DC22" s="34"/>
      <c r="DD22" s="34"/>
      <c r="DE22" s="38">
        <f t="shared" si="23"/>
        <v>94.413586134522248</v>
      </c>
      <c r="DF22" s="38">
        <f t="shared" si="24"/>
        <v>0.17282773095551818</v>
      </c>
      <c r="DG22" s="38">
        <f t="shared" si="25"/>
        <v>0</v>
      </c>
      <c r="DH22" s="38">
        <f t="shared" si="42"/>
        <v>0</v>
      </c>
    </row>
    <row r="23" spans="1:112" x14ac:dyDescent="0.25">
      <c r="A23" s="34">
        <v>666</v>
      </c>
      <c r="B23" s="34" t="s">
        <v>87</v>
      </c>
      <c r="C23" s="34" t="s">
        <v>81</v>
      </c>
      <c r="D23" s="34">
        <v>444</v>
      </c>
      <c r="E23" s="34" t="s">
        <v>97</v>
      </c>
      <c r="F23" s="35">
        <f t="shared" si="0"/>
        <v>100</v>
      </c>
      <c r="G23" s="36">
        <v>100</v>
      </c>
      <c r="H23" s="36"/>
      <c r="I23" s="36"/>
      <c r="J23" s="36">
        <f t="shared" si="1"/>
        <v>100</v>
      </c>
      <c r="K23" s="36"/>
      <c r="L23" s="36">
        <v>20</v>
      </c>
      <c r="M23" s="36"/>
      <c r="N23" s="36">
        <f t="shared" si="2"/>
        <v>80</v>
      </c>
      <c r="O23" s="36"/>
      <c r="P23" s="36">
        <v>30</v>
      </c>
      <c r="Q23" s="36"/>
      <c r="R23" s="36">
        <f t="shared" si="3"/>
        <v>50</v>
      </c>
      <c r="S23" s="36"/>
      <c r="T23" s="36">
        <v>20</v>
      </c>
      <c r="U23" s="36"/>
      <c r="V23" s="36">
        <f t="shared" si="4"/>
        <v>30</v>
      </c>
      <c r="W23" s="36"/>
      <c r="X23" s="36">
        <v>30</v>
      </c>
      <c r="Y23" s="36"/>
      <c r="Z23" s="36">
        <f t="shared" si="5"/>
        <v>0</v>
      </c>
      <c r="AA23" s="36">
        <v>100</v>
      </c>
      <c r="AB23" s="36">
        <v>25</v>
      </c>
      <c r="AC23" s="36"/>
      <c r="AD23" s="36">
        <f t="shared" si="6"/>
        <v>75</v>
      </c>
      <c r="AE23" s="36"/>
      <c r="AF23" s="36">
        <v>45</v>
      </c>
      <c r="AG23" s="36"/>
      <c r="AH23" s="36">
        <f t="shared" si="7"/>
        <v>30</v>
      </c>
      <c r="AI23" s="36"/>
      <c r="AJ23" s="36">
        <v>30</v>
      </c>
      <c r="AK23" s="36"/>
      <c r="AL23" s="36">
        <f t="shared" si="8"/>
        <v>0</v>
      </c>
      <c r="AM23" s="36">
        <v>55</v>
      </c>
      <c r="AN23" s="36">
        <v>33</v>
      </c>
      <c r="AO23" s="36"/>
      <c r="AP23" s="36">
        <f t="shared" si="9"/>
        <v>22</v>
      </c>
      <c r="AQ23" s="36"/>
      <c r="AR23" s="36">
        <v>20</v>
      </c>
      <c r="AS23" s="36"/>
      <c r="AT23" s="36">
        <f t="shared" si="10"/>
        <v>2</v>
      </c>
      <c r="AU23" s="36">
        <v>80</v>
      </c>
      <c r="AV23" s="36">
        <v>46</v>
      </c>
      <c r="AW23" s="36"/>
      <c r="AX23" s="36">
        <f t="shared" si="11"/>
        <v>36</v>
      </c>
      <c r="AY23" s="36"/>
      <c r="AZ23" s="36">
        <v>28</v>
      </c>
      <c r="BA23" s="36"/>
      <c r="BB23" s="36">
        <f t="shared" si="12"/>
        <v>8</v>
      </c>
      <c r="BC23" s="36">
        <v>100</v>
      </c>
      <c r="BD23" s="36">
        <v>5</v>
      </c>
      <c r="BE23" s="36"/>
      <c r="BF23" s="36">
        <f t="shared" si="26"/>
        <v>0</v>
      </c>
      <c r="BG23" s="36">
        <f t="shared" si="27"/>
        <v>20</v>
      </c>
      <c r="BH23" s="36">
        <f t="shared" si="28"/>
        <v>30</v>
      </c>
      <c r="BI23" s="36">
        <f t="shared" si="29"/>
        <v>20</v>
      </c>
      <c r="BJ23" s="36">
        <f t="shared" si="30"/>
        <v>30</v>
      </c>
      <c r="BK23" s="36">
        <f t="shared" si="31"/>
        <v>25</v>
      </c>
      <c r="BL23" s="36">
        <f t="shared" si="32"/>
        <v>45</v>
      </c>
      <c r="BM23" s="36">
        <f t="shared" si="33"/>
        <v>30</v>
      </c>
      <c r="BN23" s="36">
        <f t="shared" si="34"/>
        <v>33</v>
      </c>
      <c r="BO23" s="36">
        <f t="shared" si="35"/>
        <v>20</v>
      </c>
      <c r="BP23" s="36">
        <f t="shared" si="36"/>
        <v>46</v>
      </c>
      <c r="BQ23" s="36">
        <f t="shared" si="37"/>
        <v>28</v>
      </c>
      <c r="BR23" s="36">
        <f t="shared" si="38"/>
        <v>5</v>
      </c>
      <c r="BS23" s="36">
        <f t="shared" si="13"/>
        <v>435</v>
      </c>
      <c r="BT23" s="36">
        <f t="shared" si="14"/>
        <v>332</v>
      </c>
      <c r="BU23" s="37">
        <v>103</v>
      </c>
      <c r="BV23" s="37"/>
      <c r="BW23" s="37">
        <v>103</v>
      </c>
      <c r="BX23" s="38">
        <f t="shared" si="15"/>
        <v>113.23795180722891</v>
      </c>
      <c r="BY23" s="39">
        <f t="shared" si="16"/>
        <v>43.545454545454547</v>
      </c>
      <c r="BZ23" s="40">
        <f t="shared" si="17"/>
        <v>47.873767798466595</v>
      </c>
      <c r="CA23" s="41">
        <f t="shared" si="18"/>
        <v>0.45777128676963919</v>
      </c>
      <c r="CB23" s="42">
        <f t="shared" si="19"/>
        <v>1.0993975903614457</v>
      </c>
      <c r="CC23" s="42">
        <v>65</v>
      </c>
      <c r="CD23" s="42">
        <v>10</v>
      </c>
      <c r="CE23" s="38">
        <f t="shared" si="20"/>
        <v>59.12328767123288</v>
      </c>
      <c r="CF23" s="38">
        <f t="shared" si="21"/>
        <v>27.064943475311821</v>
      </c>
      <c r="CG23" s="38">
        <f t="shared" si="22"/>
        <v>86.188231146544695</v>
      </c>
      <c r="CH23" s="42">
        <f t="shared" si="39"/>
        <v>27.287671232876715</v>
      </c>
      <c r="CI23" s="38">
        <f t="shared" si="40"/>
        <v>1.3259727868699185</v>
      </c>
      <c r="CJ23" s="38">
        <f t="shared" si="41"/>
        <v>86.188231146544695</v>
      </c>
      <c r="CK23" s="43">
        <v>10</v>
      </c>
      <c r="CL23" s="34">
        <v>20</v>
      </c>
      <c r="CM23" s="34"/>
      <c r="CN23" s="34">
        <v>1454</v>
      </c>
      <c r="CO23" s="34"/>
      <c r="CP23" s="34"/>
      <c r="CQ23" s="34"/>
      <c r="CR23" s="44">
        <v>43296</v>
      </c>
      <c r="CS23" s="34">
        <v>50</v>
      </c>
      <c r="CT23" s="34"/>
      <c r="CU23" s="34">
        <v>1321</v>
      </c>
      <c r="CV23" s="44">
        <v>43332</v>
      </c>
      <c r="CW23" s="34"/>
      <c r="CX23" s="34"/>
      <c r="CY23" s="34"/>
      <c r="CZ23" s="34"/>
      <c r="DA23" s="34"/>
      <c r="DB23" s="34"/>
      <c r="DC23" s="34"/>
      <c r="DD23" s="34"/>
      <c r="DE23" s="38">
        <f t="shared" si="23"/>
        <v>86.811768853455305</v>
      </c>
      <c r="DF23" s="38">
        <f t="shared" si="24"/>
        <v>-0.62353770691061072</v>
      </c>
      <c r="DG23" s="38">
        <f t="shared" si="25"/>
        <v>0</v>
      </c>
      <c r="DH23" s="38">
        <f t="shared" si="42"/>
        <v>0</v>
      </c>
    </row>
    <row r="24" spans="1:112" x14ac:dyDescent="0.25">
      <c r="A24" s="34">
        <v>777</v>
      </c>
      <c r="B24" s="34" t="s">
        <v>88</v>
      </c>
      <c r="C24" s="34" t="s">
        <v>81</v>
      </c>
      <c r="D24" s="34">
        <v>333</v>
      </c>
      <c r="E24" s="34" t="s">
        <v>98</v>
      </c>
      <c r="F24" s="35">
        <f t="shared" si="0"/>
        <v>347</v>
      </c>
      <c r="G24" s="36">
        <v>347</v>
      </c>
      <c r="H24" s="36"/>
      <c r="I24" s="36"/>
      <c r="J24" s="36">
        <f t="shared" si="1"/>
        <v>347</v>
      </c>
      <c r="K24" s="36"/>
      <c r="L24" s="36">
        <v>32</v>
      </c>
      <c r="M24" s="36"/>
      <c r="N24" s="36">
        <f t="shared" si="2"/>
        <v>315</v>
      </c>
      <c r="O24" s="36"/>
      <c r="P24" s="36">
        <v>84</v>
      </c>
      <c r="Q24" s="36"/>
      <c r="R24" s="36">
        <f t="shared" si="3"/>
        <v>231</v>
      </c>
      <c r="S24" s="36"/>
      <c r="T24" s="36">
        <v>36</v>
      </c>
      <c r="U24" s="36"/>
      <c r="V24" s="36">
        <f t="shared" si="4"/>
        <v>195</v>
      </c>
      <c r="W24" s="36"/>
      <c r="X24" s="36">
        <v>91</v>
      </c>
      <c r="Y24" s="36"/>
      <c r="Z24" s="36">
        <f t="shared" si="5"/>
        <v>104</v>
      </c>
      <c r="AA24" s="36"/>
      <c r="AB24" s="36">
        <v>102</v>
      </c>
      <c r="AC24" s="36"/>
      <c r="AD24" s="36">
        <f t="shared" si="6"/>
        <v>2</v>
      </c>
      <c r="AE24" s="36">
        <v>10</v>
      </c>
      <c r="AF24" s="36">
        <v>2</v>
      </c>
      <c r="AG24" s="36"/>
      <c r="AH24" s="36">
        <f t="shared" si="7"/>
        <v>10</v>
      </c>
      <c r="AI24" s="36"/>
      <c r="AJ24" s="36">
        <v>5</v>
      </c>
      <c r="AK24" s="36"/>
      <c r="AL24" s="36">
        <f t="shared" si="8"/>
        <v>5</v>
      </c>
      <c r="AM24" s="36">
        <v>115</v>
      </c>
      <c r="AN24" s="36">
        <v>29</v>
      </c>
      <c r="AO24" s="36"/>
      <c r="AP24" s="36">
        <f t="shared" si="9"/>
        <v>91</v>
      </c>
      <c r="AQ24" s="36"/>
      <c r="AR24" s="36">
        <v>53</v>
      </c>
      <c r="AS24" s="36"/>
      <c r="AT24" s="36">
        <f t="shared" si="10"/>
        <v>38</v>
      </c>
      <c r="AU24" s="36">
        <v>250</v>
      </c>
      <c r="AV24" s="36">
        <v>67</v>
      </c>
      <c r="AW24" s="36"/>
      <c r="AX24" s="36">
        <f t="shared" si="11"/>
        <v>221</v>
      </c>
      <c r="AY24" s="36"/>
      <c r="AZ24" s="36">
        <v>84</v>
      </c>
      <c r="BA24" s="36"/>
      <c r="BB24" s="36">
        <f t="shared" si="12"/>
        <v>137</v>
      </c>
      <c r="BC24" s="36"/>
      <c r="BD24" s="36">
        <v>21</v>
      </c>
      <c r="BE24" s="36"/>
      <c r="BF24" s="36">
        <f t="shared" si="26"/>
        <v>0</v>
      </c>
      <c r="BG24" s="36">
        <f t="shared" si="27"/>
        <v>32</v>
      </c>
      <c r="BH24" s="36">
        <f t="shared" si="28"/>
        <v>84</v>
      </c>
      <c r="BI24" s="36">
        <f t="shared" si="29"/>
        <v>36</v>
      </c>
      <c r="BJ24" s="36">
        <f t="shared" si="30"/>
        <v>91</v>
      </c>
      <c r="BK24" s="36">
        <f t="shared" si="31"/>
        <v>102</v>
      </c>
      <c r="BL24" s="36">
        <f t="shared" si="32"/>
        <v>2</v>
      </c>
      <c r="BM24" s="36">
        <f t="shared" si="33"/>
        <v>5</v>
      </c>
      <c r="BN24" s="36">
        <f t="shared" si="34"/>
        <v>29</v>
      </c>
      <c r="BO24" s="36">
        <f t="shared" si="35"/>
        <v>53</v>
      </c>
      <c r="BP24" s="36">
        <f t="shared" si="36"/>
        <v>67</v>
      </c>
      <c r="BQ24" s="36">
        <f t="shared" si="37"/>
        <v>84</v>
      </c>
      <c r="BR24" s="36">
        <f t="shared" si="38"/>
        <v>21</v>
      </c>
      <c r="BS24" s="36">
        <f t="shared" si="13"/>
        <v>722</v>
      </c>
      <c r="BT24" s="36">
        <f t="shared" si="14"/>
        <v>606</v>
      </c>
      <c r="BU24" s="37">
        <v>116</v>
      </c>
      <c r="BV24" s="37">
        <v>10</v>
      </c>
      <c r="BW24" s="37">
        <v>106</v>
      </c>
      <c r="BX24" s="38">
        <f t="shared" si="15"/>
        <v>63.844884488448848</v>
      </c>
      <c r="BY24" s="39">
        <f t="shared" si="16"/>
        <v>163.72727272727272</v>
      </c>
      <c r="BZ24" s="40">
        <f t="shared" si="17"/>
        <v>98.614611461146112</v>
      </c>
      <c r="CA24" s="41">
        <f t="shared" si="18"/>
        <v>0.68325279394422889</v>
      </c>
      <c r="CB24" s="42">
        <f t="shared" si="19"/>
        <v>0.60231023102310233</v>
      </c>
      <c r="CC24" s="42">
        <v>40</v>
      </c>
      <c r="CD24" s="42">
        <v>10</v>
      </c>
      <c r="CE24" s="38">
        <f t="shared" si="20"/>
        <v>66.410958904109592</v>
      </c>
      <c r="CF24" s="38">
        <f t="shared" si="21"/>
        <v>45.375473219748244</v>
      </c>
      <c r="CG24" s="38">
        <f t="shared" si="22"/>
        <v>111.78643212385784</v>
      </c>
      <c r="CH24" s="42">
        <f t="shared" si="39"/>
        <v>49.80821917808219</v>
      </c>
      <c r="CI24" s="38">
        <f t="shared" si="40"/>
        <v>2.7946608030964457</v>
      </c>
      <c r="CJ24" s="38">
        <f t="shared" si="41"/>
        <v>111.78643212385782</v>
      </c>
      <c r="CK24" s="43">
        <v>100</v>
      </c>
      <c r="CL24" s="34">
        <v>100</v>
      </c>
      <c r="CM24" s="34"/>
      <c r="CN24" s="34">
        <v>1454</v>
      </c>
      <c r="CO24" s="34"/>
      <c r="CP24" s="34"/>
      <c r="CQ24" s="34"/>
      <c r="CR24" s="44">
        <v>43296</v>
      </c>
      <c r="CS24" s="34"/>
      <c r="CT24" s="34"/>
      <c r="CU24" s="34"/>
      <c r="CV24" s="44"/>
      <c r="CW24" s="34"/>
      <c r="CX24" s="34"/>
      <c r="CY24" s="34"/>
      <c r="CZ24" s="34"/>
      <c r="DA24" s="34"/>
      <c r="DB24" s="34"/>
      <c r="DC24" s="34"/>
      <c r="DD24" s="34"/>
      <c r="DE24" s="38">
        <f t="shared" si="23"/>
        <v>94.213567876142179</v>
      </c>
      <c r="DF24" s="38">
        <f t="shared" si="24"/>
        <v>17.572864247715657</v>
      </c>
      <c r="DG24" s="38">
        <f t="shared" si="25"/>
        <v>0</v>
      </c>
      <c r="DH24" s="38">
        <f t="shared" si="42"/>
        <v>0</v>
      </c>
    </row>
    <row r="25" spans="1:112" x14ac:dyDescent="0.25">
      <c r="A25" s="34">
        <v>888</v>
      </c>
      <c r="B25" s="34" t="s">
        <v>89</v>
      </c>
      <c r="C25" s="34" t="s">
        <v>81</v>
      </c>
      <c r="D25" s="34">
        <v>222</v>
      </c>
      <c r="E25" s="34" t="s">
        <v>99</v>
      </c>
      <c r="F25" s="35">
        <f t="shared" si="0"/>
        <v>293</v>
      </c>
      <c r="G25" s="36">
        <v>293</v>
      </c>
      <c r="H25" s="36"/>
      <c r="I25" s="36"/>
      <c r="J25" s="36">
        <f t="shared" si="1"/>
        <v>293</v>
      </c>
      <c r="K25" s="36">
        <v>250</v>
      </c>
      <c r="L25" s="36">
        <v>83</v>
      </c>
      <c r="M25" s="36"/>
      <c r="N25" s="36">
        <f t="shared" si="2"/>
        <v>460</v>
      </c>
      <c r="O25" s="36"/>
      <c r="P25" s="36">
        <v>98</v>
      </c>
      <c r="Q25" s="36"/>
      <c r="R25" s="36">
        <f t="shared" si="3"/>
        <v>362</v>
      </c>
      <c r="S25" s="36"/>
      <c r="T25" s="36">
        <v>66</v>
      </c>
      <c r="U25" s="36"/>
      <c r="V25" s="36">
        <f t="shared" si="4"/>
        <v>296</v>
      </c>
      <c r="W25" s="36"/>
      <c r="X25" s="36">
        <v>79</v>
      </c>
      <c r="Y25" s="36"/>
      <c r="Z25" s="36">
        <f t="shared" si="5"/>
        <v>217</v>
      </c>
      <c r="AA25" s="36">
        <v>254</v>
      </c>
      <c r="AB25" s="36">
        <v>66</v>
      </c>
      <c r="AC25" s="36"/>
      <c r="AD25" s="36">
        <f t="shared" si="6"/>
        <v>405</v>
      </c>
      <c r="AE25" s="36"/>
      <c r="AF25" s="36">
        <v>72</v>
      </c>
      <c r="AG25" s="36"/>
      <c r="AH25" s="36">
        <f t="shared" si="7"/>
        <v>333</v>
      </c>
      <c r="AI25" s="36"/>
      <c r="AJ25" s="36">
        <v>63</v>
      </c>
      <c r="AK25" s="36"/>
      <c r="AL25" s="36">
        <f t="shared" si="8"/>
        <v>270</v>
      </c>
      <c r="AM25" s="36"/>
      <c r="AN25" s="36">
        <v>58</v>
      </c>
      <c r="AO25" s="36"/>
      <c r="AP25" s="36">
        <f t="shared" si="9"/>
        <v>212</v>
      </c>
      <c r="AQ25" s="36"/>
      <c r="AR25" s="36">
        <v>16</v>
      </c>
      <c r="AS25" s="36"/>
      <c r="AT25" s="36">
        <f t="shared" si="10"/>
        <v>196</v>
      </c>
      <c r="AU25" s="36">
        <v>250</v>
      </c>
      <c r="AV25" s="36">
        <v>193</v>
      </c>
      <c r="AW25" s="36"/>
      <c r="AX25" s="36">
        <f t="shared" si="11"/>
        <v>253</v>
      </c>
      <c r="AY25" s="36"/>
      <c r="AZ25" s="36">
        <v>51</v>
      </c>
      <c r="BA25" s="36"/>
      <c r="BB25" s="36">
        <f t="shared" si="12"/>
        <v>202</v>
      </c>
      <c r="BC25" s="36"/>
      <c r="BD25" s="36">
        <v>4</v>
      </c>
      <c r="BE25" s="36"/>
      <c r="BF25" s="36">
        <f t="shared" si="26"/>
        <v>0</v>
      </c>
      <c r="BG25" s="36">
        <f t="shared" si="27"/>
        <v>83</v>
      </c>
      <c r="BH25" s="36">
        <f t="shared" si="28"/>
        <v>98</v>
      </c>
      <c r="BI25" s="36">
        <f t="shared" si="29"/>
        <v>66</v>
      </c>
      <c r="BJ25" s="36">
        <f t="shared" si="30"/>
        <v>79</v>
      </c>
      <c r="BK25" s="36">
        <f t="shared" si="31"/>
        <v>66</v>
      </c>
      <c r="BL25" s="36">
        <f t="shared" si="32"/>
        <v>72</v>
      </c>
      <c r="BM25" s="36">
        <f t="shared" si="33"/>
        <v>63</v>
      </c>
      <c r="BN25" s="36">
        <f t="shared" si="34"/>
        <v>58</v>
      </c>
      <c r="BO25" s="36">
        <f t="shared" si="35"/>
        <v>16</v>
      </c>
      <c r="BP25" s="36">
        <f t="shared" si="36"/>
        <v>193</v>
      </c>
      <c r="BQ25" s="36">
        <f t="shared" si="37"/>
        <v>51</v>
      </c>
      <c r="BR25" s="36">
        <f t="shared" si="38"/>
        <v>4</v>
      </c>
      <c r="BS25" s="36">
        <f t="shared" si="13"/>
        <v>1047</v>
      </c>
      <c r="BT25" s="36">
        <f t="shared" si="14"/>
        <v>849</v>
      </c>
      <c r="BU25" s="37">
        <v>198</v>
      </c>
      <c r="BV25" s="37">
        <v>16</v>
      </c>
      <c r="BW25" s="37">
        <v>182</v>
      </c>
      <c r="BX25" s="38">
        <f t="shared" si="15"/>
        <v>78.244994110718494</v>
      </c>
      <c r="BY25" s="39">
        <f t="shared" si="16"/>
        <v>322.22727272727275</v>
      </c>
      <c r="BZ25" s="40">
        <f t="shared" si="17"/>
        <v>138.53115965306779</v>
      </c>
      <c r="CA25" s="41">
        <f t="shared" si="18"/>
        <v>0.66340547997044463</v>
      </c>
      <c r="CB25" s="42">
        <f t="shared" si="19"/>
        <v>0.42991755005889282</v>
      </c>
      <c r="CC25" s="42">
        <v>65</v>
      </c>
      <c r="CD25" s="42">
        <v>10</v>
      </c>
      <c r="CE25" s="38">
        <f t="shared" si="20"/>
        <v>151.1917808219178</v>
      </c>
      <c r="CF25" s="38">
        <f t="shared" si="21"/>
        <v>100.30145592375065</v>
      </c>
      <c r="CG25" s="38">
        <f t="shared" si="22"/>
        <v>251.49323674566847</v>
      </c>
      <c r="CH25" s="42">
        <f t="shared" si="39"/>
        <v>69.780821917808225</v>
      </c>
      <c r="CI25" s="38">
        <f t="shared" si="40"/>
        <v>3.8691267191641296</v>
      </c>
      <c r="CJ25" s="38">
        <f t="shared" si="41"/>
        <v>251.49323674566844</v>
      </c>
      <c r="CK25" s="43">
        <v>100</v>
      </c>
      <c r="CL25" s="34">
        <v>100</v>
      </c>
      <c r="CM25" s="34"/>
      <c r="CN25" s="34">
        <v>2218</v>
      </c>
      <c r="CO25" s="34"/>
      <c r="CP25" s="34"/>
      <c r="CQ25" s="34"/>
      <c r="CR25" s="44">
        <v>43301</v>
      </c>
      <c r="CS25" s="34">
        <v>200</v>
      </c>
      <c r="CT25" s="34"/>
      <c r="CU25" s="34">
        <v>2131</v>
      </c>
      <c r="CV25" s="44">
        <v>43327</v>
      </c>
      <c r="CW25" s="34"/>
      <c r="CX25" s="34"/>
      <c r="CY25" s="34"/>
      <c r="CZ25" s="34"/>
      <c r="DA25" s="34"/>
      <c r="DB25" s="34"/>
      <c r="DC25" s="34"/>
      <c r="DD25" s="34"/>
      <c r="DE25" s="38">
        <f t="shared" si="23"/>
        <v>230.50676325433156</v>
      </c>
      <c r="DF25" s="38">
        <f t="shared" si="24"/>
        <v>20.986473491336909</v>
      </c>
      <c r="DG25" s="38">
        <f t="shared" si="25"/>
        <v>0</v>
      </c>
      <c r="DH25" s="38">
        <f t="shared" si="42"/>
        <v>0</v>
      </c>
    </row>
    <row r="26" spans="1:112" x14ac:dyDescent="0.25">
      <c r="A26" s="34">
        <v>999</v>
      </c>
      <c r="B26" s="34" t="s">
        <v>90</v>
      </c>
      <c r="C26" s="34" t="s">
        <v>81</v>
      </c>
      <c r="D26" s="34">
        <v>111</v>
      </c>
      <c r="E26" s="34" t="s">
        <v>100</v>
      </c>
      <c r="F26" s="35">
        <f t="shared" si="0"/>
        <v>250</v>
      </c>
      <c r="G26" s="36">
        <v>250</v>
      </c>
      <c r="H26" s="36"/>
      <c r="I26" s="36"/>
      <c r="J26" s="36">
        <f t="shared" si="1"/>
        <v>250</v>
      </c>
      <c r="K26" s="36">
        <v>1000</v>
      </c>
      <c r="L26" s="36">
        <v>83</v>
      </c>
      <c r="M26" s="36"/>
      <c r="N26" s="36">
        <f t="shared" si="2"/>
        <v>1167</v>
      </c>
      <c r="O26" s="36"/>
      <c r="P26" s="36">
        <v>199</v>
      </c>
      <c r="Q26" s="36"/>
      <c r="R26" s="36">
        <f t="shared" si="3"/>
        <v>968</v>
      </c>
      <c r="S26" s="36"/>
      <c r="T26" s="36">
        <v>370</v>
      </c>
      <c r="U26" s="36"/>
      <c r="V26" s="36">
        <f t="shared" si="4"/>
        <v>598</v>
      </c>
      <c r="W26" s="36"/>
      <c r="X26" s="36">
        <v>64</v>
      </c>
      <c r="Y26" s="36"/>
      <c r="Z26" s="36">
        <f t="shared" si="5"/>
        <v>534</v>
      </c>
      <c r="AA26" s="36">
        <v>500</v>
      </c>
      <c r="AB26" s="36">
        <v>72</v>
      </c>
      <c r="AC26" s="36"/>
      <c r="AD26" s="36">
        <f t="shared" si="6"/>
        <v>962</v>
      </c>
      <c r="AE26" s="36"/>
      <c r="AF26" s="36">
        <v>60</v>
      </c>
      <c r="AG26" s="36"/>
      <c r="AH26" s="36">
        <f t="shared" si="7"/>
        <v>902</v>
      </c>
      <c r="AI26" s="36">
        <v>24</v>
      </c>
      <c r="AJ26" s="36">
        <v>25</v>
      </c>
      <c r="AK26" s="36"/>
      <c r="AL26" s="36">
        <f t="shared" si="8"/>
        <v>901</v>
      </c>
      <c r="AM26" s="36"/>
      <c r="AN26" s="36">
        <v>239</v>
      </c>
      <c r="AO26" s="36"/>
      <c r="AP26" s="36">
        <f t="shared" si="9"/>
        <v>662</v>
      </c>
      <c r="AQ26" s="36"/>
      <c r="AR26" s="36">
        <v>40</v>
      </c>
      <c r="AS26" s="36"/>
      <c r="AT26" s="36">
        <f t="shared" si="10"/>
        <v>622</v>
      </c>
      <c r="AU26" s="36">
        <v>600</v>
      </c>
      <c r="AV26" s="36">
        <v>155</v>
      </c>
      <c r="AW26" s="36"/>
      <c r="AX26" s="36">
        <f t="shared" si="11"/>
        <v>1067</v>
      </c>
      <c r="AY26" s="36"/>
      <c r="AZ26" s="36">
        <v>666</v>
      </c>
      <c r="BA26" s="36"/>
      <c r="BB26" s="36">
        <f t="shared" si="12"/>
        <v>401</v>
      </c>
      <c r="BC26" s="36"/>
      <c r="BD26" s="36">
        <v>33</v>
      </c>
      <c r="BE26" s="36"/>
      <c r="BF26" s="36">
        <f t="shared" si="26"/>
        <v>0</v>
      </c>
      <c r="BG26" s="36">
        <f t="shared" si="27"/>
        <v>83</v>
      </c>
      <c r="BH26" s="36">
        <f t="shared" si="28"/>
        <v>199</v>
      </c>
      <c r="BI26" s="36">
        <f t="shared" si="29"/>
        <v>370</v>
      </c>
      <c r="BJ26" s="36">
        <f t="shared" si="30"/>
        <v>64</v>
      </c>
      <c r="BK26" s="36">
        <f t="shared" si="31"/>
        <v>72</v>
      </c>
      <c r="BL26" s="36">
        <f t="shared" si="32"/>
        <v>60</v>
      </c>
      <c r="BM26" s="36">
        <f t="shared" si="33"/>
        <v>25</v>
      </c>
      <c r="BN26" s="36">
        <f t="shared" si="34"/>
        <v>239</v>
      </c>
      <c r="BO26" s="36">
        <f t="shared" si="35"/>
        <v>40</v>
      </c>
      <c r="BP26" s="36">
        <f t="shared" si="36"/>
        <v>155</v>
      </c>
      <c r="BQ26" s="36">
        <f t="shared" si="37"/>
        <v>666</v>
      </c>
      <c r="BR26" s="36">
        <f t="shared" si="38"/>
        <v>33</v>
      </c>
      <c r="BS26" s="36">
        <f t="shared" si="13"/>
        <v>2374</v>
      </c>
      <c r="BT26" s="36">
        <f t="shared" si="14"/>
        <v>2006</v>
      </c>
      <c r="BU26" s="37">
        <v>368</v>
      </c>
      <c r="BV26" s="37">
        <v>3</v>
      </c>
      <c r="BW26" s="37">
        <v>365</v>
      </c>
      <c r="BX26" s="38">
        <f t="shared" si="15"/>
        <v>66.413260219341964</v>
      </c>
      <c r="BY26" s="39">
        <f t="shared" si="16"/>
        <v>814.40909090909088</v>
      </c>
      <c r="BZ26" s="40">
        <f t="shared" si="17"/>
        <v>148.18510377957037</v>
      </c>
      <c r="CA26" s="41">
        <f t="shared" si="18"/>
        <v>1.0684866489777156</v>
      </c>
      <c r="CB26" s="42">
        <f t="shared" si="19"/>
        <v>0.18195413758723827</v>
      </c>
      <c r="CC26" s="42">
        <v>95</v>
      </c>
      <c r="CD26" s="42">
        <v>10</v>
      </c>
      <c r="CE26" s="38">
        <f t="shared" si="20"/>
        <v>522.10958904109589</v>
      </c>
      <c r="CF26" s="38">
        <f t="shared" si="21"/>
        <v>557.86712519365278</v>
      </c>
      <c r="CG26" s="38">
        <f t="shared" si="22"/>
        <v>1079.9767142347487</v>
      </c>
      <c r="CH26" s="42">
        <f t="shared" si="39"/>
        <v>164.87671232876713</v>
      </c>
      <c r="CI26" s="38">
        <f t="shared" si="40"/>
        <v>11.368175939313144</v>
      </c>
      <c r="CJ26" s="38">
        <f t="shared" si="41"/>
        <v>1079.9767142347487</v>
      </c>
      <c r="CK26" s="43">
        <v>50</v>
      </c>
      <c r="CL26" s="34">
        <v>500</v>
      </c>
      <c r="CM26" s="34"/>
      <c r="CN26" s="34">
        <v>2218</v>
      </c>
      <c r="CO26" s="34"/>
      <c r="CP26" s="34"/>
      <c r="CQ26" s="34"/>
      <c r="CR26" s="44">
        <v>43301</v>
      </c>
      <c r="CS26" s="34"/>
      <c r="CT26" s="34"/>
      <c r="CU26" s="34"/>
      <c r="CV26" s="34"/>
      <c r="CW26" s="34">
        <v>800</v>
      </c>
      <c r="CX26" s="34"/>
      <c r="CY26" s="34">
        <v>1425</v>
      </c>
      <c r="CZ26" s="44">
        <v>43351</v>
      </c>
      <c r="DA26" s="34">
        <v>500</v>
      </c>
      <c r="DB26" s="34"/>
      <c r="DC26" s="34">
        <v>6548</v>
      </c>
      <c r="DD26" s="44">
        <v>43378</v>
      </c>
      <c r="DE26" s="38">
        <f t="shared" si="23"/>
        <v>1085.0232857652513</v>
      </c>
      <c r="DF26" s="38">
        <f t="shared" si="24"/>
        <v>-5.0465715305026606</v>
      </c>
      <c r="DG26" s="38">
        <f t="shared" si="25"/>
        <v>0</v>
      </c>
      <c r="DH26" s="38">
        <f t="shared" si="42"/>
        <v>0</v>
      </c>
    </row>
    <row r="27" spans="1:112" x14ac:dyDescent="0.25">
      <c r="A27" s="34">
        <v>1010</v>
      </c>
      <c r="B27" s="34" t="s">
        <v>91</v>
      </c>
      <c r="C27" s="34" t="s">
        <v>81</v>
      </c>
      <c r="D27" s="45">
        <v>200000436</v>
      </c>
      <c r="E27" s="34" t="s">
        <v>101</v>
      </c>
      <c r="F27" s="35">
        <f t="shared" si="0"/>
        <v>2431</v>
      </c>
      <c r="G27" s="36">
        <v>2431</v>
      </c>
      <c r="H27" s="36"/>
      <c r="I27" s="36"/>
      <c r="J27" s="36">
        <f t="shared" si="1"/>
        <v>2431</v>
      </c>
      <c r="K27" s="36">
        <v>1021</v>
      </c>
      <c r="L27" s="36">
        <v>1151</v>
      </c>
      <c r="M27" s="36"/>
      <c r="N27" s="36">
        <f t="shared" si="2"/>
        <v>2301</v>
      </c>
      <c r="O27" s="36"/>
      <c r="P27" s="36">
        <v>1242</v>
      </c>
      <c r="Q27" s="36"/>
      <c r="R27" s="36">
        <f t="shared" si="3"/>
        <v>1059</v>
      </c>
      <c r="S27" s="36">
        <v>2000</v>
      </c>
      <c r="T27" s="36">
        <v>1085</v>
      </c>
      <c r="U27" s="36"/>
      <c r="V27" s="36">
        <f t="shared" si="4"/>
        <v>1974</v>
      </c>
      <c r="W27" s="36"/>
      <c r="X27" s="36">
        <v>402</v>
      </c>
      <c r="Y27" s="36"/>
      <c r="Z27" s="36">
        <f t="shared" si="5"/>
        <v>1572</v>
      </c>
      <c r="AA27" s="36"/>
      <c r="AB27" s="36">
        <v>1049</v>
      </c>
      <c r="AC27" s="36"/>
      <c r="AD27" s="36">
        <f t="shared" si="6"/>
        <v>523</v>
      </c>
      <c r="AE27" s="36"/>
      <c r="AF27" s="36">
        <v>341</v>
      </c>
      <c r="AG27" s="36">
        <v>700</v>
      </c>
      <c r="AH27" s="36">
        <f t="shared" si="7"/>
        <v>182</v>
      </c>
      <c r="AI27" s="36">
        <v>18</v>
      </c>
      <c r="AJ27" s="36">
        <v>148</v>
      </c>
      <c r="AK27" s="36">
        <v>900</v>
      </c>
      <c r="AL27" s="36">
        <f t="shared" si="8"/>
        <v>52</v>
      </c>
      <c r="AM27" s="36">
        <v>2700</v>
      </c>
      <c r="AN27" s="36">
        <v>736</v>
      </c>
      <c r="AO27" s="36">
        <v>350</v>
      </c>
      <c r="AP27" s="36">
        <f t="shared" si="9"/>
        <v>2016</v>
      </c>
      <c r="AQ27" s="36"/>
      <c r="AR27" s="36">
        <v>712</v>
      </c>
      <c r="AS27" s="36"/>
      <c r="AT27" s="36">
        <f t="shared" si="10"/>
        <v>1304</v>
      </c>
      <c r="AU27" s="36">
        <v>5</v>
      </c>
      <c r="AV27" s="36">
        <v>1309</v>
      </c>
      <c r="AW27" s="36"/>
      <c r="AX27" s="36">
        <f t="shared" si="11"/>
        <v>0</v>
      </c>
      <c r="AY27" s="36">
        <v>5038</v>
      </c>
      <c r="AZ27" s="36">
        <v>747</v>
      </c>
      <c r="BA27" s="36"/>
      <c r="BB27" s="36">
        <f t="shared" si="12"/>
        <v>4291</v>
      </c>
      <c r="BC27" s="36"/>
      <c r="BD27" s="36">
        <v>1965</v>
      </c>
      <c r="BE27" s="36"/>
      <c r="BF27" s="36">
        <f t="shared" si="26"/>
        <v>0</v>
      </c>
      <c r="BG27" s="36">
        <f t="shared" si="27"/>
        <v>1151</v>
      </c>
      <c r="BH27" s="36">
        <f t="shared" si="28"/>
        <v>1242</v>
      </c>
      <c r="BI27" s="36">
        <f t="shared" si="29"/>
        <v>1085</v>
      </c>
      <c r="BJ27" s="36">
        <f t="shared" si="30"/>
        <v>402</v>
      </c>
      <c r="BK27" s="36">
        <f t="shared" si="31"/>
        <v>1049</v>
      </c>
      <c r="BL27" s="36">
        <f t="shared" si="32"/>
        <v>1041</v>
      </c>
      <c r="BM27" s="36">
        <f t="shared" si="33"/>
        <v>1048</v>
      </c>
      <c r="BN27" s="36">
        <f t="shared" si="34"/>
        <v>1086</v>
      </c>
      <c r="BO27" s="36">
        <f t="shared" si="35"/>
        <v>712</v>
      </c>
      <c r="BP27" s="36">
        <f t="shared" si="36"/>
        <v>1309</v>
      </c>
      <c r="BQ27" s="36">
        <f t="shared" si="37"/>
        <v>747</v>
      </c>
      <c r="BR27" s="36">
        <f t="shared" si="38"/>
        <v>1965</v>
      </c>
      <c r="BS27" s="36">
        <f t="shared" si="13"/>
        <v>13213</v>
      </c>
      <c r="BT27" s="36">
        <f>BD27+AZ27+AV27+AR27+AN27+AJ27+AF27+AB27+X27+T27+P27+L27+H27</f>
        <v>10887</v>
      </c>
      <c r="BU27" s="37" t="s">
        <v>12</v>
      </c>
      <c r="BV27" s="37">
        <v>15</v>
      </c>
      <c r="BW27" s="37">
        <v>2311</v>
      </c>
      <c r="BX27" s="38">
        <f t="shared" si="15"/>
        <v>65.70966736776505</v>
      </c>
      <c r="BY27" s="39">
        <f t="shared" si="16"/>
        <v>1525</v>
      </c>
      <c r="BZ27" s="40">
        <f t="shared" si="17"/>
        <v>43.360987769728126</v>
      </c>
      <c r="CA27" s="41">
        <f t="shared" si="18"/>
        <v>0.42058641805248825</v>
      </c>
      <c r="CB27" s="42">
        <f t="shared" si="19"/>
        <v>2.843343460310041E-2</v>
      </c>
      <c r="CC27" s="42">
        <v>65</v>
      </c>
      <c r="CD27" s="42">
        <v>10</v>
      </c>
      <c r="CE27" s="38">
        <f t="shared" si="20"/>
        <v>2286.0410958904113</v>
      </c>
      <c r="CF27" s="38">
        <f t="shared" si="21"/>
        <v>961.47783604133292</v>
      </c>
      <c r="CG27" s="38">
        <f t="shared" si="22"/>
        <v>3247.5189319317442</v>
      </c>
      <c r="CH27" s="42">
        <f t="shared" si="39"/>
        <v>1055.0958904109591</v>
      </c>
      <c r="CI27" s="38">
        <f t="shared" si="40"/>
        <v>49.961829722026827</v>
      </c>
      <c r="CJ27" s="38">
        <f t="shared" si="41"/>
        <v>3247.5189319317437</v>
      </c>
      <c r="CK27" s="43">
        <v>10</v>
      </c>
      <c r="CL27" s="34">
        <v>1000</v>
      </c>
      <c r="CM27" s="34"/>
      <c r="CN27" s="34">
        <v>2218</v>
      </c>
      <c r="CO27" s="34"/>
      <c r="CP27" s="34"/>
      <c r="CQ27" s="34"/>
      <c r="CR27" s="44">
        <v>43301</v>
      </c>
      <c r="CS27" s="34">
        <v>2000</v>
      </c>
      <c r="CT27" s="34"/>
      <c r="CU27" s="34">
        <v>1321</v>
      </c>
      <c r="CV27" s="44">
        <v>43332</v>
      </c>
      <c r="CW27" s="34">
        <v>1500</v>
      </c>
      <c r="CX27" s="34"/>
      <c r="CY27" s="34">
        <v>1425</v>
      </c>
      <c r="CZ27" s="44">
        <v>43351</v>
      </c>
      <c r="DA27" s="34"/>
      <c r="DB27" s="34"/>
      <c r="DC27" s="34"/>
      <c r="DD27" s="34"/>
      <c r="DE27" s="38">
        <f t="shared" si="23"/>
        <v>3563.4810680682563</v>
      </c>
      <c r="DF27" s="38">
        <f t="shared" si="24"/>
        <v>-315.96213613651207</v>
      </c>
      <c r="DG27" s="38">
        <f t="shared" si="25"/>
        <v>-32</v>
      </c>
      <c r="DH27" s="38">
        <f t="shared" si="42"/>
        <v>-320</v>
      </c>
    </row>
    <row r="30" spans="1:112" x14ac:dyDescent="0.25">
      <c r="B30" s="32" t="s">
        <v>17</v>
      </c>
      <c r="C30" s="31"/>
      <c r="D30" s="30"/>
      <c r="E30" s="31" t="s">
        <v>76</v>
      </c>
    </row>
    <row r="31" spans="1:112" x14ac:dyDescent="0.25">
      <c r="B31" s="32" t="s">
        <v>57</v>
      </c>
      <c r="C31" s="30"/>
      <c r="D31" s="30"/>
      <c r="E31" s="30" t="s">
        <v>77</v>
      </c>
    </row>
    <row r="32" spans="1:112" x14ac:dyDescent="0.25">
      <c r="B32" s="3" t="s">
        <v>9</v>
      </c>
      <c r="E32" s="30" t="s">
        <v>65</v>
      </c>
    </row>
    <row r="33" spans="2:5" x14ac:dyDescent="0.25">
      <c r="B33" s="3" t="s">
        <v>13</v>
      </c>
      <c r="E33" s="30" t="s">
        <v>18</v>
      </c>
    </row>
    <row r="34" spans="2:5" x14ac:dyDescent="0.25">
      <c r="B34" s="3" t="s">
        <v>14</v>
      </c>
      <c r="E34" s="30" t="s">
        <v>38</v>
      </c>
    </row>
    <row r="35" spans="2:5" x14ac:dyDescent="0.25">
      <c r="B35" s="12" t="s">
        <v>19</v>
      </c>
      <c r="E35" s="30" t="s">
        <v>66</v>
      </c>
    </row>
    <row r="36" spans="2:5" x14ac:dyDescent="0.25">
      <c r="B36" s="12" t="s">
        <v>15</v>
      </c>
      <c r="E36" s="30" t="s">
        <v>20</v>
      </c>
    </row>
    <row r="37" spans="2:5" x14ac:dyDescent="0.25">
      <c r="B37" s="12" t="s">
        <v>54</v>
      </c>
      <c r="E37" s="30" t="s">
        <v>67</v>
      </c>
    </row>
    <row r="38" spans="2:5" x14ac:dyDescent="0.25">
      <c r="B38" s="3" t="s">
        <v>16</v>
      </c>
      <c r="E38" s="30" t="s">
        <v>64</v>
      </c>
    </row>
    <row r="39" spans="2:5" x14ac:dyDescent="0.25">
      <c r="B39" s="3" t="s">
        <v>53</v>
      </c>
      <c r="E39" s="30" t="s">
        <v>68</v>
      </c>
    </row>
    <row r="40" spans="2:5" x14ac:dyDescent="0.25">
      <c r="B40" s="3" t="s">
        <v>56</v>
      </c>
      <c r="E40" s="30" t="s">
        <v>69</v>
      </c>
    </row>
    <row r="41" spans="2:5" hidden="1" x14ac:dyDescent="0.25">
      <c r="B41" s="3" t="s">
        <v>35</v>
      </c>
      <c r="E41" s="30" t="s">
        <v>70</v>
      </c>
    </row>
    <row r="42" spans="2:5" ht="23.25" x14ac:dyDescent="0.25">
      <c r="B42" s="3" t="s">
        <v>60</v>
      </c>
      <c r="E42" s="30" t="s">
        <v>79</v>
      </c>
    </row>
    <row r="43" spans="2:5" ht="23.25" x14ac:dyDescent="0.25">
      <c r="B43" s="3" t="s">
        <v>58</v>
      </c>
      <c r="E43" s="30" t="s">
        <v>71</v>
      </c>
    </row>
    <row r="44" spans="2:5" x14ac:dyDescent="0.25">
      <c r="B44" s="3" t="s">
        <v>39</v>
      </c>
      <c r="E44" s="30" t="s">
        <v>67</v>
      </c>
    </row>
    <row r="45" spans="2:5" x14ac:dyDescent="0.25">
      <c r="B45" s="3" t="s">
        <v>59</v>
      </c>
      <c r="E45" s="30" t="s">
        <v>72</v>
      </c>
    </row>
    <row r="46" spans="2:5" x14ac:dyDescent="0.25">
      <c r="B46" s="3" t="s">
        <v>62</v>
      </c>
      <c r="E46" s="30" t="s">
        <v>73</v>
      </c>
    </row>
    <row r="47" spans="2:5" x14ac:dyDescent="0.25">
      <c r="B47" s="3" t="s">
        <v>63</v>
      </c>
      <c r="E47" s="30" t="s">
        <v>74</v>
      </c>
    </row>
    <row r="48" spans="2:5" x14ac:dyDescent="0.25">
      <c r="B48" s="3" t="s">
        <v>40</v>
      </c>
      <c r="E48" s="30" t="s">
        <v>75</v>
      </c>
    </row>
    <row r="49" spans="5:5" x14ac:dyDescent="0.25">
      <c r="E49" s="30"/>
    </row>
    <row r="50" spans="5:5" x14ac:dyDescent="0.25">
      <c r="E50" s="30"/>
    </row>
    <row r="51" spans="5:5" x14ac:dyDescent="0.25">
      <c r="E51" s="30"/>
    </row>
  </sheetData>
  <mergeCells count="20">
    <mergeCell ref="CS13:DA13"/>
    <mergeCell ref="CL15:DD15"/>
    <mergeCell ref="CL16:CR16"/>
    <mergeCell ref="CS16:CV16"/>
    <mergeCell ref="CW16:CZ16"/>
    <mergeCell ref="DA16:DD16"/>
    <mergeCell ref="BY16:BZ16"/>
    <mergeCell ref="BB16:BE16"/>
    <mergeCell ref="F16:I16"/>
    <mergeCell ref="J16:M16"/>
    <mergeCell ref="N16:Q16"/>
    <mergeCell ref="V16:Y16"/>
    <mergeCell ref="R16:U16"/>
    <mergeCell ref="Z16:AC16"/>
    <mergeCell ref="AD16:AG16"/>
    <mergeCell ref="AH16:AK16"/>
    <mergeCell ref="AL16:AO16"/>
    <mergeCell ref="AP16:AS16"/>
    <mergeCell ref="AT16:AW16"/>
    <mergeCell ref="AX16:BA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Bogacheva</dc:creator>
  <cp:lastModifiedBy>Татьяна</cp:lastModifiedBy>
  <dcterms:created xsi:type="dcterms:W3CDTF">2014-06-18T04:51:49Z</dcterms:created>
  <dcterms:modified xsi:type="dcterms:W3CDTF">2019-10-11T09:52:45Z</dcterms:modified>
</cp:coreProperties>
</file>