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20" windowHeight="11020"/>
  </bookViews>
  <sheets>
    <sheet name="март" sheetId="1" r:id="rId1"/>
    <sheet name="Лист2" sheetId="5" r:id="rId2"/>
    <sheet name="Лист1" sheetId="4" r:id="rId3"/>
    <sheet name="февраль" sheetId="2" r:id="rId4"/>
    <sheet name="январь" sheetId="3" r:id="rId5"/>
  </sheets>
  <externalReferences>
    <externalReference r:id="rId6"/>
    <externalReference r:id="rId7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/>
  <c r="I77"/>
  <c r="H77"/>
  <c r="J49"/>
  <c r="H49"/>
  <c r="H27"/>
  <c r="H13"/>
  <c r="C94" i="5" l="1"/>
  <c r="B94"/>
  <c r="C95" s="1"/>
  <c r="D94"/>
  <c r="F94" l="1"/>
  <c r="G94"/>
  <c r="E94"/>
  <c r="E95" s="1"/>
  <c r="H15" i="1"/>
  <c r="J8"/>
  <c r="G95" i="5" l="1"/>
  <c r="D94" i="3"/>
  <c r="C94"/>
  <c r="D95" s="1"/>
  <c r="F93"/>
  <c r="E93"/>
  <c r="G93" s="1"/>
  <c r="F92"/>
  <c r="E92"/>
  <c r="G92" s="1"/>
  <c r="F91"/>
  <c r="E91"/>
  <c r="H91" s="1"/>
  <c r="F90"/>
  <c r="H90" s="1"/>
  <c r="E90"/>
  <c r="F89"/>
  <c r="H89" s="1"/>
  <c r="E89"/>
  <c r="G89" s="1"/>
  <c r="F88"/>
  <c r="E88"/>
  <c r="G88" s="1"/>
  <c r="F87"/>
  <c r="H87" s="1"/>
  <c r="E87"/>
  <c r="F86"/>
  <c r="E86"/>
  <c r="H86" s="1"/>
  <c r="H85"/>
  <c r="E85"/>
  <c r="H83"/>
  <c r="E83"/>
  <c r="F82"/>
  <c r="E82"/>
  <c r="G82" s="1"/>
  <c r="F81"/>
  <c r="E81"/>
  <c r="G81" s="1"/>
  <c r="F80"/>
  <c r="E80"/>
  <c r="G80" s="1"/>
  <c r="F79"/>
  <c r="E79"/>
  <c r="G79" s="1"/>
  <c r="F78"/>
  <c r="H78" s="1"/>
  <c r="E78"/>
  <c r="F77"/>
  <c r="E77"/>
  <c r="H77" s="1"/>
  <c r="F76"/>
  <c r="E76"/>
  <c r="G76" s="1"/>
  <c r="F75"/>
  <c r="E75"/>
  <c r="G75" s="1"/>
  <c r="F74"/>
  <c r="H74" s="1"/>
  <c r="E74"/>
  <c r="F73"/>
  <c r="E73"/>
  <c r="H73" s="1"/>
  <c r="F72"/>
  <c r="H72" s="1"/>
  <c r="E72"/>
  <c r="F71"/>
  <c r="E71"/>
  <c r="H71" s="1"/>
  <c r="F70"/>
  <c r="H70" s="1"/>
  <c r="E70"/>
  <c r="F69"/>
  <c r="E69"/>
  <c r="H69" s="1"/>
  <c r="F68"/>
  <c r="H68" s="1"/>
  <c r="E68"/>
  <c r="F67"/>
  <c r="E67"/>
  <c r="G67" s="1"/>
  <c r="F66"/>
  <c r="E66"/>
  <c r="G66" s="1"/>
  <c r="F65"/>
  <c r="E65"/>
  <c r="G65" s="1"/>
  <c r="F64"/>
  <c r="H64" s="1"/>
  <c r="E64"/>
  <c r="F63"/>
  <c r="E63"/>
  <c r="H63" s="1"/>
  <c r="F62"/>
  <c r="E62"/>
  <c r="H62" s="1"/>
  <c r="F61"/>
  <c r="E61"/>
  <c r="H61" s="1"/>
  <c r="F60"/>
  <c r="H60" s="1"/>
  <c r="E60"/>
  <c r="F59"/>
  <c r="E59"/>
  <c r="H59" s="1"/>
  <c r="F58"/>
  <c r="E58"/>
  <c r="G58" s="1"/>
  <c r="F57"/>
  <c r="E57"/>
  <c r="G57" s="1"/>
  <c r="F56"/>
  <c r="H56" s="1"/>
  <c r="E56"/>
  <c r="F55"/>
  <c r="E55"/>
  <c r="G55" s="1"/>
  <c r="F54"/>
  <c r="E54"/>
  <c r="G54" s="1"/>
  <c r="F52"/>
  <c r="E52"/>
  <c r="G52" s="1"/>
  <c r="F51"/>
  <c r="H51" s="1"/>
  <c r="E51"/>
  <c r="F50"/>
  <c r="H50" s="1"/>
  <c r="E50"/>
  <c r="G50" s="1"/>
  <c r="F49"/>
  <c r="E49"/>
  <c r="G49" s="1"/>
  <c r="F48"/>
  <c r="E48"/>
  <c r="G48" s="1"/>
  <c r="F47"/>
  <c r="E47"/>
  <c r="G47" s="1"/>
  <c r="F46"/>
  <c r="E46"/>
  <c r="G46" s="1"/>
  <c r="F45"/>
  <c r="E45"/>
  <c r="G45" s="1"/>
  <c r="F44"/>
  <c r="E44"/>
  <c r="G44" s="1"/>
  <c r="F43"/>
  <c r="E43"/>
  <c r="G43" s="1"/>
  <c r="F42"/>
  <c r="E42"/>
  <c r="G42" s="1"/>
  <c r="F41"/>
  <c r="E41"/>
  <c r="G41" s="1"/>
  <c r="F39"/>
  <c r="E39"/>
  <c r="G39" s="1"/>
  <c r="F38"/>
  <c r="E38"/>
  <c r="G38" s="1"/>
  <c r="F37"/>
  <c r="E37"/>
  <c r="G37" s="1"/>
  <c r="F36"/>
  <c r="E36"/>
  <c r="F35"/>
  <c r="E35"/>
  <c r="F34"/>
  <c r="E34"/>
  <c r="G34" s="1"/>
  <c r="F33"/>
  <c r="E33"/>
  <c r="G33" s="1"/>
  <c r="F32"/>
  <c r="E32"/>
  <c r="G32" s="1"/>
  <c r="F31"/>
  <c r="E31"/>
  <c r="G31" s="1"/>
  <c r="F30"/>
  <c r="E30"/>
  <c r="G30" s="1"/>
  <c r="F29"/>
  <c r="E29"/>
  <c r="G29" s="1"/>
  <c r="F28"/>
  <c r="E28"/>
  <c r="G28" s="1"/>
  <c r="F27"/>
  <c r="E27"/>
  <c r="G27" s="1"/>
  <c r="F26"/>
  <c r="E26"/>
  <c r="G26" s="1"/>
  <c r="F25"/>
  <c r="E25"/>
  <c r="G25" s="1"/>
  <c r="F24"/>
  <c r="E24"/>
  <c r="G24" s="1"/>
  <c r="F23"/>
  <c r="E23"/>
  <c r="G23" s="1"/>
  <c r="F22"/>
  <c r="E22"/>
  <c r="G22" s="1"/>
  <c r="F21"/>
  <c r="E21"/>
  <c r="G21" s="1"/>
  <c r="F20"/>
  <c r="E20"/>
  <c r="G20" s="1"/>
  <c r="F19"/>
  <c r="E19"/>
  <c r="G19" s="1"/>
  <c r="F18"/>
  <c r="E18"/>
  <c r="G18" s="1"/>
  <c r="F17"/>
  <c r="E17"/>
  <c r="G17" s="1"/>
  <c r="F16"/>
  <c r="E16"/>
  <c r="G16" s="1"/>
  <c r="F15"/>
  <c r="E15"/>
  <c r="G15" s="1"/>
  <c r="F14"/>
  <c r="E14"/>
  <c r="G14" s="1"/>
  <c r="F13"/>
  <c r="E13"/>
  <c r="G13" s="1"/>
  <c r="F12"/>
  <c r="E12"/>
  <c r="G12" s="1"/>
  <c r="F11"/>
  <c r="E11"/>
  <c r="F10"/>
  <c r="E10"/>
  <c r="H10" s="1"/>
  <c r="H94" s="1"/>
  <c r="F9"/>
  <c r="E9"/>
  <c r="G9" s="1"/>
  <c r="F8"/>
  <c r="E8"/>
  <c r="E94" l="1"/>
  <c r="G8"/>
  <c r="F94"/>
  <c r="G11"/>
  <c r="F95" l="1"/>
  <c r="G94"/>
  <c r="H95" s="1"/>
  <c r="D103" i="2" l="1"/>
  <c r="C103"/>
  <c r="D104" s="1"/>
  <c r="F102"/>
  <c r="G102"/>
  <c r="F101"/>
  <c r="E101"/>
  <c r="G101" s="1"/>
  <c r="H100"/>
  <c r="H99"/>
  <c r="H98"/>
  <c r="H97"/>
  <c r="H96"/>
  <c r="F95"/>
  <c r="H95" s="1"/>
  <c r="H94"/>
  <c r="H92"/>
  <c r="E92"/>
  <c r="G91"/>
  <c r="F90"/>
  <c r="G90"/>
  <c r="F89"/>
  <c r="H89"/>
  <c r="F88"/>
  <c r="G88"/>
  <c r="F87"/>
  <c r="H87" s="1"/>
  <c r="H86"/>
  <c r="G85"/>
  <c r="G84"/>
  <c r="H83"/>
  <c r="F82"/>
  <c r="H82" s="1"/>
  <c r="H81"/>
  <c r="H80"/>
  <c r="H79"/>
  <c r="H78"/>
  <c r="F77"/>
  <c r="G77"/>
  <c r="F76"/>
  <c r="E76"/>
  <c r="G76" s="1"/>
  <c r="G75"/>
  <c r="G74"/>
  <c r="H73"/>
  <c r="H72"/>
  <c r="H71"/>
  <c r="H70"/>
  <c r="H69"/>
  <c r="H68"/>
  <c r="G67"/>
  <c r="F66"/>
  <c r="G66"/>
  <c r="F65"/>
  <c r="H65"/>
  <c r="F64"/>
  <c r="G64"/>
  <c r="F63"/>
  <c r="G63"/>
  <c r="G61"/>
  <c r="F60"/>
  <c r="H60" s="1"/>
  <c r="F59"/>
  <c r="H59" s="1"/>
  <c r="G59"/>
  <c r="F58"/>
  <c r="G58"/>
  <c r="G57"/>
  <c r="F56"/>
  <c r="G56" s="1"/>
  <c r="E56"/>
  <c r="F55"/>
  <c r="G55"/>
  <c r="F54"/>
  <c r="G54"/>
  <c r="F53"/>
  <c r="E53"/>
  <c r="G53" s="1"/>
  <c r="G52"/>
  <c r="G51"/>
  <c r="G50"/>
  <c r="G48"/>
  <c r="G47"/>
  <c r="G46"/>
  <c r="F43"/>
  <c r="E43"/>
  <c r="G43" s="1"/>
  <c r="G42"/>
  <c r="G41"/>
  <c r="G40"/>
  <c r="G39"/>
  <c r="F38"/>
  <c r="G38"/>
  <c r="G37"/>
  <c r="E36"/>
  <c r="G36" s="1"/>
  <c r="F34"/>
  <c r="E34"/>
  <c r="G34" s="1"/>
  <c r="F33"/>
  <c r="G33"/>
  <c r="G32"/>
  <c r="G31"/>
  <c r="F30"/>
  <c r="G30"/>
  <c r="G29"/>
  <c r="G28"/>
  <c r="G27"/>
  <c r="G25"/>
  <c r="G24"/>
  <c r="G23"/>
  <c r="G22"/>
  <c r="G21"/>
  <c r="G20"/>
  <c r="H19"/>
  <c r="F18"/>
  <c r="G18"/>
  <c r="F17"/>
  <c r="F103" s="1"/>
  <c r="E103"/>
  <c r="F104" l="1"/>
  <c r="H103"/>
  <c r="G17"/>
  <c r="G103" s="1"/>
  <c r="H104" l="1"/>
  <c r="C94" i="1" l="1"/>
  <c r="B94"/>
  <c r="F93"/>
  <c r="F92"/>
  <c r="G91"/>
  <c r="G90"/>
  <c r="G89"/>
  <c r="D88"/>
  <c r="G88" s="1"/>
  <c r="E87"/>
  <c r="D87"/>
  <c r="D86"/>
  <c r="G86" s="1"/>
  <c r="G84"/>
  <c r="G83"/>
  <c r="F82"/>
  <c r="F81"/>
  <c r="G80"/>
  <c r="G79"/>
  <c r="G78"/>
  <c r="G77"/>
  <c r="F76"/>
  <c r="F75"/>
  <c r="G74"/>
  <c r="G73"/>
  <c r="G72"/>
  <c r="G71"/>
  <c r="G70"/>
  <c r="G69"/>
  <c r="F68"/>
  <c r="F67"/>
  <c r="F66"/>
  <c r="F65"/>
  <c r="G64"/>
  <c r="G63"/>
  <c r="G62"/>
  <c r="G61"/>
  <c r="E60"/>
  <c r="G60" s="1"/>
  <c r="E59"/>
  <c r="G59" s="1"/>
  <c r="E58"/>
  <c r="D58"/>
  <c r="G57"/>
  <c r="F56"/>
  <c r="F55"/>
  <c r="F53"/>
  <c r="D52"/>
  <c r="G52" s="1"/>
  <c r="G51"/>
  <c r="F51"/>
  <c r="F50"/>
  <c r="F49"/>
  <c r="F48"/>
  <c r="F47"/>
  <c r="F46"/>
  <c r="D45"/>
  <c r="E44"/>
  <c r="F44" s="1"/>
  <c r="F43"/>
  <c r="F42"/>
  <c r="F40"/>
  <c r="F39"/>
  <c r="F38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G10"/>
  <c r="F9"/>
  <c r="F8"/>
  <c r="H7" l="1"/>
  <c r="J7" s="1"/>
  <c r="D94"/>
  <c r="C95"/>
  <c r="F58"/>
  <c r="I59" s="1"/>
  <c r="I69"/>
  <c r="I58"/>
  <c r="H12"/>
  <c r="H16"/>
  <c r="I49"/>
  <c r="G87"/>
  <c r="G94" s="1"/>
  <c r="E94"/>
  <c r="E95" s="1"/>
  <c r="F45"/>
  <c r="H42" s="1"/>
  <c r="F94" l="1"/>
  <c r="G95" s="1"/>
</calcChain>
</file>

<file path=xl/sharedStrings.xml><?xml version="1.0" encoding="utf-8"?>
<sst xmlns="http://schemas.openxmlformats.org/spreadsheetml/2006/main" count="422" uniqueCount="156">
  <si>
    <t xml:space="preserve"> </t>
  </si>
  <si>
    <t>Сальдо на  01/03/2021г.</t>
  </si>
  <si>
    <t>Обороты за март 2021г.</t>
  </si>
  <si>
    <t>Сальдо на 01/04/2021г.</t>
  </si>
  <si>
    <t>д</t>
  </si>
  <si>
    <t>к</t>
  </si>
  <si>
    <t>01</t>
  </si>
  <si>
    <t>01 Выбытие</t>
  </si>
  <si>
    <t>02</t>
  </si>
  <si>
    <t>07</t>
  </si>
  <si>
    <t>08/3/4 Приоб и Стр-во об ОС</t>
  </si>
  <si>
    <t>08/5 Нематер активы</t>
  </si>
  <si>
    <t>08/9Затраты на капремонт</t>
  </si>
  <si>
    <t>10,2</t>
  </si>
  <si>
    <t>10,3</t>
  </si>
  <si>
    <t>10,4</t>
  </si>
  <si>
    <t>10,5</t>
  </si>
  <si>
    <t>10,6</t>
  </si>
  <si>
    <t>10,7</t>
  </si>
  <si>
    <t>10/8</t>
  </si>
  <si>
    <t>10/9</t>
  </si>
  <si>
    <t>15</t>
  </si>
  <si>
    <t>19.</t>
  </si>
  <si>
    <t>20,1 розлив</t>
  </si>
  <si>
    <t>20,2  выдержка</t>
  </si>
  <si>
    <t>20-5 мугарты 471га</t>
  </si>
  <si>
    <t>20-6 дарваг 750,96</t>
  </si>
  <si>
    <t>23,1 Гараж</t>
  </si>
  <si>
    <t>25</t>
  </si>
  <si>
    <t>26</t>
  </si>
  <si>
    <t>43</t>
  </si>
  <si>
    <t>44</t>
  </si>
  <si>
    <t>45</t>
  </si>
  <si>
    <t>46</t>
  </si>
  <si>
    <t>50</t>
  </si>
  <si>
    <t>51</t>
  </si>
  <si>
    <t>52 евро</t>
  </si>
  <si>
    <t>52 дол</t>
  </si>
  <si>
    <t>55</t>
  </si>
  <si>
    <t>57</t>
  </si>
  <si>
    <t>58</t>
  </si>
  <si>
    <t>60.01</t>
  </si>
  <si>
    <t>60.01.2 виноград</t>
  </si>
  <si>
    <t>60.2 виноматериал</t>
  </si>
  <si>
    <t>60.3 валюта</t>
  </si>
  <si>
    <t>62</t>
  </si>
  <si>
    <t>62 экспорт</t>
  </si>
  <si>
    <t>67</t>
  </si>
  <si>
    <t>67.02 %</t>
  </si>
  <si>
    <t>68/1 НДФЛ</t>
  </si>
  <si>
    <t>68/2 НДС</t>
  </si>
  <si>
    <t>68/3 Акцизы</t>
  </si>
  <si>
    <t>68/4/1 Налог на прибыль РФ</t>
  </si>
  <si>
    <t>68/4/2 Налог на прибыль РД</t>
  </si>
  <si>
    <t>68/7 Транспортный налог</t>
  </si>
  <si>
    <t>68/8 Налог на имущество</t>
  </si>
  <si>
    <t>68/10. Земельный налог</t>
  </si>
  <si>
    <t>68/10/1нал на воду</t>
  </si>
  <si>
    <t>68/10/2нал на экол</t>
  </si>
  <si>
    <t>68/10/3 нал с дивидендов</t>
  </si>
  <si>
    <t>69/1. ФСС 2,9%</t>
  </si>
  <si>
    <t>69/1/1 Соцстрах 0,3 травматизм</t>
  </si>
  <si>
    <t>69/2/ Пенс фонд 22%</t>
  </si>
  <si>
    <t>69/3/1 Медстрах 5,1%</t>
  </si>
  <si>
    <t xml:space="preserve">69/3/2 дмс </t>
  </si>
  <si>
    <t>70</t>
  </si>
  <si>
    <t>71</t>
  </si>
  <si>
    <t>76/01 Алименты</t>
  </si>
  <si>
    <t>76/02 лизинг</t>
  </si>
  <si>
    <t>76/3 расчеты по дивидендам</t>
  </si>
  <si>
    <t>76/04 дзив2 геджух</t>
  </si>
  <si>
    <t>76/04/1 дзив2 дарваг</t>
  </si>
  <si>
    <t>76/5 прочие деб и кред</t>
  </si>
  <si>
    <t>80</t>
  </si>
  <si>
    <t>81</t>
  </si>
  <si>
    <t>82РЕЗ</t>
  </si>
  <si>
    <t>84 Нер.прибыль</t>
  </si>
  <si>
    <t>90</t>
  </si>
  <si>
    <t>91</t>
  </si>
  <si>
    <t>94</t>
  </si>
  <si>
    <t>96,1 Резерв отпусков</t>
  </si>
  <si>
    <t>96,2 Резерв трат</t>
  </si>
  <si>
    <t>76/5/1</t>
  </si>
  <si>
    <t>99</t>
  </si>
  <si>
    <t>Сальдо на  01/02/2021г.</t>
  </si>
  <si>
    <t>Обороты за февраль 2021г.</t>
  </si>
  <si>
    <t>Сальдо на 01/03/2021г.</t>
  </si>
  <si>
    <t>69/2/ пенс фонд 22%</t>
  </si>
  <si>
    <t>69/3/1 медстрах 5,1%</t>
  </si>
  <si>
    <t>Сальдо на  01/01/2020г.</t>
  </si>
  <si>
    <t>Обороты за январь 2020г.</t>
  </si>
  <si>
    <t>97 брак в произв-ве</t>
  </si>
  <si>
    <t>Сальдо на 01/02/2020 г.</t>
  </si>
  <si>
    <t>03 Доходные вложения в материальные ценности</t>
  </si>
  <si>
    <t>07 Оборудование к установке</t>
  </si>
  <si>
    <t>08/5 Нематер активы (товарный знак)</t>
  </si>
  <si>
    <t>10,1 Сырье и материалы (сахар, лимонная кислота, метиловая кислота, дрожжи и др.)</t>
  </si>
  <si>
    <t>10,2 Покупные полуфабрикаты и комплектующие (вторичные материалы)</t>
  </si>
  <si>
    <t>10,3 ГСМ</t>
  </si>
  <si>
    <t>10,4 Тары и тарные материалы</t>
  </si>
  <si>
    <t>10,5 Запасные части</t>
  </si>
  <si>
    <t>10,6 Прочий материал (инвентарь)</t>
  </si>
  <si>
    <t>10/8 Строительный материал</t>
  </si>
  <si>
    <t>10/9 Материалы по агроцеху</t>
  </si>
  <si>
    <t>15 Заготовка и приобретение материальных ценностей (заготовка винограда)</t>
  </si>
  <si>
    <t>19  НДС по приобретенным ценностям</t>
  </si>
  <si>
    <t>20,1 Основное производство (себестоимость)розлив</t>
  </si>
  <si>
    <t>20,2  Основное незавершенное производство (выдержка)</t>
  </si>
  <si>
    <t>21 Полуфабрикаты собственного производства</t>
  </si>
  <si>
    <t>23,1Вспомогательное производство(затраты на автотранспорт) Гараж</t>
  </si>
  <si>
    <t>25 Общепроизводственные расходы</t>
  </si>
  <si>
    <t xml:space="preserve">26 Общехозяйственные расходы </t>
  </si>
  <si>
    <t>20-5 Затраты агроцеха мугарты 471га</t>
  </si>
  <si>
    <t>28 Брак в производстве</t>
  </si>
  <si>
    <t>29 Затраты по обслуживающему производству (изготовление коробов, шпалер и т.д.)</t>
  </si>
  <si>
    <t>40 Выпуск продукции</t>
  </si>
  <si>
    <t>43 Готовая продукция</t>
  </si>
  <si>
    <t>44 Расходы по продаже</t>
  </si>
  <si>
    <t>45 Товары отгруженные</t>
  </si>
  <si>
    <t>46 Вспомогательные этапы по незавершенным работам</t>
  </si>
  <si>
    <t>50 Касса</t>
  </si>
  <si>
    <t>51 Расчетные счета</t>
  </si>
  <si>
    <t>55 Специальные счета в банке (депозиты)</t>
  </si>
  <si>
    <t>57 Переводы в пути</t>
  </si>
  <si>
    <t>58 Финансовые вложения</t>
  </si>
  <si>
    <t>60.01Расчеты с поставщиками и подрядчиками</t>
  </si>
  <si>
    <t>60.01.2 Расчеты с поставщиками за виноград</t>
  </si>
  <si>
    <t>60.2 Расчеты с поставщиками (виноматериал)</t>
  </si>
  <si>
    <t>60.3 Расчеты с поставщиками за валюту</t>
  </si>
  <si>
    <t>62 расчеты с покупателями и заказчиками за продукцию</t>
  </si>
  <si>
    <t>63 Расчеты по претензионным суммам и сомнительным долгам</t>
  </si>
  <si>
    <t>66 Расчеты по краткосрочным кредитам</t>
  </si>
  <si>
    <t>67 Расчеты по долгосрочным займам</t>
  </si>
  <si>
    <t>70 Расчеты с персоналом по опалте труда</t>
  </si>
  <si>
    <t>71 Расчеты с подотчетными лицами</t>
  </si>
  <si>
    <t>73 Расчеты с персоналом по прочим операциям</t>
  </si>
  <si>
    <t xml:space="preserve">76/01 Прочие дебиторы и кредиторы.Алименты и штрафы </t>
  </si>
  <si>
    <t>76/02 Расчеты по прочим операциям ( лизинг)</t>
  </si>
  <si>
    <t>76/3 Расчеты по дивидендам</t>
  </si>
  <si>
    <t>76/04 дзив2 геджух 843,6 га</t>
  </si>
  <si>
    <t>76/04/1 дзив2 дарваг750,96 га</t>
  </si>
  <si>
    <t>76/5 Прочие дебиторы и кредиторы</t>
  </si>
  <si>
    <t>80 Уставный капитал</t>
  </si>
  <si>
    <t>82Резервный капитал</t>
  </si>
  <si>
    <t>83 Добавочный капитал</t>
  </si>
  <si>
    <t>84 Нераспределенная прибыль</t>
  </si>
  <si>
    <t>90 Продажи</t>
  </si>
  <si>
    <t>91 Прочие доходы и расходы</t>
  </si>
  <si>
    <t>94 Недостачи, порчи, потери</t>
  </si>
  <si>
    <t>99 Прибыли и убытки</t>
  </si>
  <si>
    <t>не сходится</t>
  </si>
  <si>
    <t>+</t>
  </si>
  <si>
    <t>отчет Учет МПЗ</t>
  </si>
  <si>
    <t>смотреть 79</t>
  </si>
  <si>
    <t>нет в базе</t>
  </si>
  <si>
    <t>смотреть  отчет Расчеты с покупателями и поставщиками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</si>
</sst>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2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 applyFill="1" applyBorder="1"/>
    <xf numFmtId="14" fontId="2" fillId="3" borderId="1" xfId="0" applyNumberFormat="1" applyFont="1" applyFill="1" applyBorder="1"/>
    <xf numFmtId="0" fontId="3" fillId="2" borderId="2" xfId="0" applyFont="1" applyFill="1" applyBorder="1"/>
    <xf numFmtId="0" fontId="3" fillId="2" borderId="0" xfId="0" applyFont="1" applyFill="1"/>
    <xf numFmtId="0" fontId="3" fillId="0" borderId="0" xfId="0" applyFont="1"/>
    <xf numFmtId="1" fontId="3" fillId="0" borderId="3" xfId="0" applyNumberFormat="1" applyFont="1" applyBorder="1"/>
    <xf numFmtId="1" fontId="4" fillId="0" borderId="4" xfId="0" applyNumberFormat="1" applyFont="1" applyBorder="1"/>
    <xf numFmtId="1" fontId="4" fillId="2" borderId="5" xfId="0" applyNumberFormat="1" applyFont="1" applyFill="1" applyBorder="1"/>
    <xf numFmtId="1" fontId="4" fillId="2" borderId="6" xfId="0" applyNumberFormat="1" applyFont="1" applyFill="1" applyBorder="1"/>
    <xf numFmtId="1" fontId="4" fillId="0" borderId="1" xfId="0" applyNumberFormat="1" applyFont="1" applyBorder="1"/>
    <xf numFmtId="1" fontId="4" fillId="0" borderId="2" xfId="0" applyNumberFormat="1" applyFont="1" applyBorder="1"/>
    <xf numFmtId="1" fontId="3" fillId="0" borderId="7" xfId="0" applyNumberFormat="1" applyFont="1" applyBorder="1"/>
    <xf numFmtId="1" fontId="4" fillId="0" borderId="8" xfId="0" applyNumberFormat="1" applyFont="1" applyBorder="1"/>
    <xf numFmtId="1" fontId="4" fillId="0" borderId="5" xfId="0" applyNumberFormat="1" applyFont="1" applyBorder="1"/>
    <xf numFmtId="1" fontId="4" fillId="2" borderId="9" xfId="0" applyNumberFormat="1" applyFont="1" applyFill="1" applyBorder="1"/>
    <xf numFmtId="1" fontId="4" fillId="0" borderId="10" xfId="0" applyNumberFormat="1" applyFont="1" applyBorder="1"/>
    <xf numFmtId="1" fontId="2" fillId="0" borderId="11" xfId="0" applyNumberFormat="1" applyFont="1" applyBorder="1"/>
    <xf numFmtId="1" fontId="3" fillId="0" borderId="12" xfId="0" applyNumberFormat="1" applyFont="1" applyBorder="1"/>
    <xf numFmtId="1" fontId="3" fillId="0" borderId="13" xfId="0" applyNumberFormat="1" applyFont="1" applyBorder="1"/>
    <xf numFmtId="1" fontId="3" fillId="2" borderId="9" xfId="0" applyNumberFormat="1" applyFont="1" applyFill="1" applyBorder="1"/>
    <xf numFmtId="1" fontId="3" fillId="0" borderId="14" xfId="0" applyNumberFormat="1" applyFont="1" applyBorder="1"/>
    <xf numFmtId="1" fontId="3" fillId="0" borderId="15" xfId="0" applyNumberFormat="1" applyFont="1" applyBorder="1"/>
    <xf numFmtId="1" fontId="4" fillId="0" borderId="11" xfId="0" applyNumberFormat="1" applyFont="1" applyBorder="1"/>
    <xf numFmtId="1" fontId="3" fillId="2" borderId="16" xfId="0" applyNumberFormat="1" applyFont="1" applyFill="1" applyBorder="1"/>
    <xf numFmtId="1" fontId="3" fillId="2" borderId="15" xfId="0" applyNumberFormat="1" applyFont="1" applyFill="1" applyBorder="1"/>
    <xf numFmtId="1" fontId="3" fillId="0" borderId="16" xfId="0" applyNumberFormat="1" applyFont="1" applyBorder="1"/>
    <xf numFmtId="1" fontId="2" fillId="0" borderId="17" xfId="0" applyNumberFormat="1" applyFont="1" applyBorder="1"/>
    <xf numFmtId="1" fontId="3" fillId="0" borderId="18" xfId="0" applyNumberFormat="1" applyFont="1" applyBorder="1"/>
    <xf numFmtId="1" fontId="3" fillId="2" borderId="12" xfId="0" applyNumberFormat="1" applyFont="1" applyFill="1" applyBorder="1"/>
    <xf numFmtId="1" fontId="3" fillId="2" borderId="18" xfId="0" applyNumberFormat="1" applyFont="1" applyFill="1" applyBorder="1"/>
    <xf numFmtId="1" fontId="2" fillId="0" borderId="17" xfId="0" applyNumberFormat="1" applyFont="1" applyFill="1" applyBorder="1"/>
    <xf numFmtId="1" fontId="3" fillId="0" borderId="12" xfId="0" applyNumberFormat="1" applyFont="1" applyFill="1" applyBorder="1"/>
    <xf numFmtId="1" fontId="3" fillId="0" borderId="18" xfId="0" applyNumberFormat="1" applyFont="1" applyFill="1" applyBorder="1"/>
    <xf numFmtId="1" fontId="2" fillId="2" borderId="17" xfId="0" applyNumberFormat="1" applyFont="1" applyFill="1" applyBorder="1"/>
    <xf numFmtId="49" fontId="2" fillId="0" borderId="17" xfId="0" applyNumberFormat="1" applyFont="1" applyBorder="1"/>
    <xf numFmtId="2" fontId="3" fillId="0" borderId="12" xfId="0" applyNumberFormat="1" applyFont="1" applyBorder="1"/>
    <xf numFmtId="1" fontId="5" fillId="2" borderId="18" xfId="0" applyNumberFormat="1" applyFont="1" applyFill="1" applyBorder="1"/>
    <xf numFmtId="1" fontId="5" fillId="0" borderId="12" xfId="0" applyNumberFormat="1" applyFont="1" applyBorder="1"/>
    <xf numFmtId="49" fontId="2" fillId="0" borderId="17" xfId="0" applyNumberFormat="1" applyFont="1" applyBorder="1" applyAlignment="1">
      <alignment horizontal="left"/>
    </xf>
    <xf numFmtId="1" fontId="2" fillId="0" borderId="18" xfId="0" applyNumberFormat="1" applyFont="1" applyBorder="1"/>
    <xf numFmtId="1" fontId="5" fillId="2" borderId="12" xfId="0" applyNumberFormat="1" applyFont="1" applyFill="1" applyBorder="1"/>
    <xf numFmtId="1" fontId="5" fillId="0" borderId="12" xfId="0" applyNumberFormat="1" applyFont="1" applyFill="1" applyBorder="1"/>
    <xf numFmtId="2" fontId="2" fillId="0" borderId="17" xfId="0" applyNumberFormat="1" applyFont="1" applyBorder="1" applyAlignment="1">
      <alignment horizontal="left"/>
    </xf>
    <xf numFmtId="1" fontId="2" fillId="4" borderId="17" xfId="0" applyNumberFormat="1" applyFont="1" applyFill="1" applyBorder="1"/>
    <xf numFmtId="1" fontId="3" fillId="4" borderId="12" xfId="0" applyNumberFormat="1" applyFont="1" applyFill="1" applyBorder="1"/>
    <xf numFmtId="1" fontId="3" fillId="4" borderId="18" xfId="0" applyNumberFormat="1" applyFont="1" applyFill="1" applyBorder="1"/>
    <xf numFmtId="2" fontId="3" fillId="4" borderId="12" xfId="0" applyNumberFormat="1" applyFont="1" applyFill="1" applyBorder="1"/>
    <xf numFmtId="2" fontId="3" fillId="4" borderId="18" xfId="0" applyNumberFormat="1" applyFont="1" applyFill="1" applyBorder="1"/>
    <xf numFmtId="1" fontId="2" fillId="4" borderId="18" xfId="0" applyNumberFormat="1" applyFont="1" applyFill="1" applyBorder="1"/>
    <xf numFmtId="1" fontId="2" fillId="4" borderId="17" xfId="0" applyNumberFormat="1" applyFont="1" applyFill="1" applyBorder="1" applyAlignment="1">
      <alignment horizontal="left"/>
    </xf>
    <xf numFmtId="1" fontId="5" fillId="4" borderId="12" xfId="0" applyNumberFormat="1" applyFont="1" applyFill="1" applyBorder="1"/>
    <xf numFmtId="1" fontId="2" fillId="0" borderId="12" xfId="0" applyNumberFormat="1" applyFont="1" applyFill="1" applyBorder="1"/>
    <xf numFmtId="1" fontId="2" fillId="0" borderId="18" xfId="0" applyNumberFormat="1" applyFont="1" applyFill="1" applyBorder="1"/>
    <xf numFmtId="1" fontId="2" fillId="2" borderId="12" xfId="0" applyNumberFormat="1" applyFont="1" applyFill="1" applyBorder="1"/>
    <xf numFmtId="1" fontId="2" fillId="2" borderId="18" xfId="0" applyNumberFormat="1" applyFont="1" applyFill="1" applyBorder="1"/>
    <xf numFmtId="1" fontId="2" fillId="0" borderId="17" xfId="0" applyNumberFormat="1" applyFont="1" applyBorder="1" applyAlignment="1">
      <alignment horizontal="left"/>
    </xf>
    <xf numFmtId="2" fontId="3" fillId="2" borderId="12" xfId="0" applyNumberFormat="1" applyFont="1" applyFill="1" applyBorder="1"/>
    <xf numFmtId="2" fontId="3" fillId="2" borderId="18" xfId="0" applyNumberFormat="1" applyFont="1" applyFill="1" applyBorder="1"/>
    <xf numFmtId="1" fontId="5" fillId="0" borderId="17" xfId="0" applyNumberFormat="1" applyFont="1" applyBorder="1"/>
    <xf numFmtId="2" fontId="5" fillId="0" borderId="12" xfId="0" applyNumberFormat="1" applyFont="1" applyBorder="1"/>
    <xf numFmtId="1" fontId="5" fillId="0" borderId="18" xfId="0" applyNumberFormat="1" applyFont="1" applyBorder="1"/>
    <xf numFmtId="2" fontId="5" fillId="2" borderId="12" xfId="0" applyNumberFormat="1" applyFont="1" applyFill="1" applyBorder="1"/>
    <xf numFmtId="2" fontId="5" fillId="2" borderId="18" xfId="0" applyNumberFormat="1" applyFont="1" applyFill="1" applyBorder="1"/>
    <xf numFmtId="1" fontId="3" fillId="0" borderId="17" xfId="0" applyNumberFormat="1" applyFont="1" applyBorder="1"/>
    <xf numFmtId="1" fontId="4" fillId="0" borderId="17" xfId="0" applyNumberFormat="1" applyFont="1" applyBorder="1"/>
    <xf numFmtId="1" fontId="4" fillId="0" borderId="12" xfId="0" applyNumberFormat="1" applyFont="1" applyBorder="1"/>
    <xf numFmtId="1" fontId="4" fillId="0" borderId="18" xfId="0" applyNumberFormat="1" applyFont="1" applyBorder="1"/>
    <xf numFmtId="1" fontId="4" fillId="2" borderId="12" xfId="0" applyNumberFormat="1" applyFont="1" applyFill="1" applyBorder="1"/>
    <xf numFmtId="1" fontId="4" fillId="2" borderId="18" xfId="0" applyNumberFormat="1" applyFont="1" applyFill="1" applyBorder="1"/>
    <xf numFmtId="1" fontId="2" fillId="0" borderId="12" xfId="0" applyNumberFormat="1" applyFont="1" applyBorder="1"/>
    <xf numFmtId="0" fontId="2" fillId="0" borderId="7" xfId="0" applyFont="1" applyBorder="1"/>
    <xf numFmtId="1" fontId="4" fillId="2" borderId="17" xfId="0" applyNumberFormat="1" applyFont="1" applyFill="1" applyBorder="1"/>
    <xf numFmtId="1" fontId="4" fillId="0" borderId="17" xfId="0" applyNumberFormat="1" applyFont="1" applyBorder="1" applyAlignment="1">
      <alignment horizontal="left"/>
    </xf>
    <xf numFmtId="2" fontId="2" fillId="0" borderId="19" xfId="0" applyNumberFormat="1" applyFont="1" applyBorder="1" applyAlignment="1">
      <alignment horizontal="left"/>
    </xf>
    <xf numFmtId="1" fontId="2" fillId="0" borderId="20" xfId="0" applyNumberFormat="1" applyFont="1" applyBorder="1"/>
    <xf numFmtId="1" fontId="3" fillId="0" borderId="21" xfId="0" applyNumberFormat="1" applyFont="1" applyBorder="1"/>
    <xf numFmtId="1" fontId="3" fillId="0" borderId="22" xfId="0" applyNumberFormat="1" applyFont="1" applyBorder="1"/>
    <xf numFmtId="1" fontId="3" fillId="2" borderId="21" xfId="0" applyNumberFormat="1" applyFont="1" applyFill="1" applyBorder="1"/>
    <xf numFmtId="1" fontId="3" fillId="2" borderId="22" xfId="0" applyNumberFormat="1" applyFont="1" applyFill="1" applyBorder="1"/>
    <xf numFmtId="1" fontId="2" fillId="0" borderId="23" xfId="0" applyNumberFormat="1" applyFont="1" applyBorder="1"/>
    <xf numFmtId="1" fontId="2" fillId="4" borderId="24" xfId="0" applyNumberFormat="1" applyFont="1" applyFill="1" applyBorder="1"/>
    <xf numFmtId="1" fontId="2" fillId="4" borderId="25" xfId="0" applyNumberFormat="1" applyFont="1" applyFill="1" applyBorder="1"/>
    <xf numFmtId="1" fontId="2" fillId="4" borderId="26" xfId="0" applyNumberFormat="1" applyFont="1" applyFill="1" applyBorder="1"/>
    <xf numFmtId="1" fontId="3" fillId="0" borderId="0" xfId="0" applyNumberFormat="1" applyFont="1"/>
    <xf numFmtId="1" fontId="3" fillId="2" borderId="0" xfId="0" applyNumberFormat="1" applyFont="1" applyFill="1"/>
    <xf numFmtId="0" fontId="3" fillId="3" borderId="2" xfId="0" applyFont="1" applyFill="1" applyBorder="1"/>
    <xf numFmtId="1" fontId="4" fillId="5" borderId="5" xfId="0" applyNumberFormat="1" applyFont="1" applyFill="1" applyBorder="1"/>
    <xf numFmtId="1" fontId="4" fillId="5" borderId="6" xfId="0" applyNumberFormat="1" applyFont="1" applyFill="1" applyBorder="1"/>
    <xf numFmtId="1" fontId="4" fillId="5" borderId="9" xfId="0" applyNumberFormat="1" applyFont="1" applyFill="1" applyBorder="1"/>
    <xf numFmtId="1" fontId="3" fillId="5" borderId="9" xfId="0" applyNumberFormat="1" applyFont="1" applyFill="1" applyBorder="1"/>
    <xf numFmtId="1" fontId="3" fillId="5" borderId="16" xfId="0" applyNumberFormat="1" applyFont="1" applyFill="1" applyBorder="1"/>
    <xf numFmtId="1" fontId="3" fillId="5" borderId="15" xfId="0" applyNumberFormat="1" applyFont="1" applyFill="1" applyBorder="1"/>
    <xf numFmtId="1" fontId="3" fillId="5" borderId="12" xfId="0" applyNumberFormat="1" applyFont="1" applyFill="1" applyBorder="1"/>
    <xf numFmtId="1" fontId="3" fillId="5" borderId="18" xfId="0" applyNumberFormat="1" applyFont="1" applyFill="1" applyBorder="1"/>
    <xf numFmtId="1" fontId="3" fillId="6" borderId="12" xfId="0" applyNumberFormat="1" applyFont="1" applyFill="1" applyBorder="1"/>
    <xf numFmtId="1" fontId="3" fillId="6" borderId="18" xfId="0" applyNumberFormat="1" applyFont="1" applyFill="1" applyBorder="1"/>
    <xf numFmtId="0" fontId="0" fillId="0" borderId="0" xfId="0" applyFill="1"/>
    <xf numFmtId="0" fontId="0" fillId="2" borderId="0" xfId="0" applyFill="1"/>
    <xf numFmtId="1" fontId="3" fillId="7" borderId="12" xfId="0" applyNumberFormat="1" applyFont="1" applyFill="1" applyBorder="1"/>
    <xf numFmtId="1" fontId="3" fillId="7" borderId="18" xfId="0" applyNumberFormat="1" applyFont="1" applyFill="1" applyBorder="1"/>
    <xf numFmtId="1" fontId="5" fillId="7" borderId="18" xfId="0" applyNumberFormat="1" applyFont="1" applyFill="1" applyBorder="1"/>
    <xf numFmtId="0" fontId="6" fillId="0" borderId="0" xfId="0" applyFont="1"/>
    <xf numFmtId="0" fontId="0" fillId="8" borderId="0" xfId="0" applyFill="1"/>
    <xf numFmtId="1" fontId="5" fillId="4" borderId="18" xfId="0" applyNumberFormat="1" applyFont="1" applyFill="1" applyBorder="1"/>
    <xf numFmtId="0" fontId="7" fillId="0" borderId="0" xfId="0" applyFont="1"/>
    <xf numFmtId="1" fontId="2" fillId="9" borderId="17" xfId="0" applyNumberFormat="1" applyFont="1" applyFill="1" applyBorder="1"/>
    <xf numFmtId="1" fontId="3" fillId="9" borderId="12" xfId="0" applyNumberFormat="1" applyFont="1" applyFill="1" applyBorder="1"/>
    <xf numFmtId="1" fontId="3" fillId="9" borderId="18" xfId="0" applyNumberFormat="1" applyFont="1" applyFill="1" applyBorder="1"/>
    <xf numFmtId="2" fontId="3" fillId="9" borderId="12" xfId="0" applyNumberFormat="1" applyFont="1" applyFill="1" applyBorder="1"/>
    <xf numFmtId="2" fontId="3" fillId="9" borderId="18" xfId="0" applyNumberFormat="1" applyFont="1" applyFill="1" applyBorder="1"/>
    <xf numFmtId="1" fontId="2" fillId="9" borderId="18" xfId="0" applyNumberFormat="1" applyFont="1" applyFill="1" applyBorder="1"/>
    <xf numFmtId="1" fontId="2" fillId="9" borderId="17" xfId="0" applyNumberFormat="1" applyFont="1" applyFill="1" applyBorder="1" applyAlignment="1">
      <alignment horizontal="left"/>
    </xf>
    <xf numFmtId="1" fontId="2" fillId="8" borderId="17" xfId="0" applyNumberFormat="1" applyFont="1" applyFill="1" applyBorder="1"/>
    <xf numFmtId="1" fontId="3" fillId="8" borderId="12" xfId="0" applyNumberFormat="1" applyFont="1" applyFill="1" applyBorder="1"/>
    <xf numFmtId="1" fontId="3" fillId="8" borderId="18" xfId="0" applyNumberFormat="1" applyFont="1" applyFill="1" applyBorder="1"/>
    <xf numFmtId="1" fontId="5" fillId="8" borderId="12" xfId="0" applyNumberFormat="1" applyFont="1" applyFill="1" applyBorder="1"/>
    <xf numFmtId="0" fontId="6" fillId="8" borderId="0" xfId="0" applyFont="1" applyFill="1"/>
    <xf numFmtId="1" fontId="2" fillId="5" borderId="12" xfId="0" applyNumberFormat="1" applyFont="1" applyFill="1" applyBorder="1"/>
    <xf numFmtId="1" fontId="2" fillId="5" borderId="18" xfId="0" applyNumberFormat="1" applyFont="1" applyFill="1" applyBorder="1"/>
    <xf numFmtId="0" fontId="6" fillId="10" borderId="0" xfId="0" applyFont="1" applyFill="1"/>
    <xf numFmtId="0" fontId="0" fillId="10" borderId="0" xfId="0" applyFill="1"/>
    <xf numFmtId="2" fontId="3" fillId="5" borderId="12" xfId="0" applyNumberFormat="1" applyFont="1" applyFill="1" applyBorder="1"/>
    <xf numFmtId="2" fontId="3" fillId="5" borderId="18" xfId="0" applyNumberFormat="1" applyFont="1" applyFill="1" applyBorder="1"/>
    <xf numFmtId="0" fontId="8" fillId="0" borderId="0" xfId="0" applyFont="1"/>
    <xf numFmtId="2" fontId="5" fillId="5" borderId="12" xfId="0" applyNumberFormat="1" applyFont="1" applyFill="1" applyBorder="1"/>
    <xf numFmtId="2" fontId="5" fillId="5" borderId="18" xfId="0" applyNumberFormat="1" applyFont="1" applyFill="1" applyBorder="1"/>
    <xf numFmtId="0" fontId="9" fillId="0" borderId="0" xfId="0" applyFont="1"/>
    <xf numFmtId="1" fontId="4" fillId="4" borderId="12" xfId="0" applyNumberFormat="1" applyFont="1" applyFill="1" applyBorder="1"/>
    <xf numFmtId="1" fontId="4" fillId="4" borderId="18" xfId="0" applyNumberFormat="1" applyFont="1" applyFill="1" applyBorder="1"/>
    <xf numFmtId="1" fontId="3" fillId="11" borderId="12" xfId="0" applyNumberFormat="1" applyFont="1" applyFill="1" applyBorder="1"/>
    <xf numFmtId="1" fontId="5" fillId="11" borderId="18" xfId="0" applyNumberFormat="1" applyFont="1" applyFill="1" applyBorder="1"/>
    <xf numFmtId="1" fontId="3" fillId="11" borderId="18" xfId="0" applyNumberFormat="1" applyFont="1" applyFill="1" applyBorder="1"/>
    <xf numFmtId="1" fontId="5" fillId="11" borderId="12" xfId="0" applyNumberFormat="1" applyFont="1" applyFill="1" applyBorder="1"/>
    <xf numFmtId="1" fontId="5" fillId="12" borderId="12" xfId="0" applyNumberFormat="1" applyFont="1" applyFill="1" applyBorder="1"/>
    <xf numFmtId="1" fontId="3" fillId="12" borderId="18" xfId="0" applyNumberFormat="1" applyFont="1" applyFill="1" applyBorder="1"/>
    <xf numFmtId="1" fontId="4" fillId="5" borderId="18" xfId="0" applyNumberFormat="1" applyFont="1" applyFill="1" applyBorder="1"/>
    <xf numFmtId="1" fontId="3" fillId="12" borderId="12" xfId="0" applyNumberFormat="1" applyFont="1" applyFill="1" applyBorder="1"/>
    <xf numFmtId="1" fontId="3" fillId="5" borderId="21" xfId="0" applyNumberFormat="1" applyFont="1" applyFill="1" applyBorder="1"/>
    <xf numFmtId="1" fontId="3" fillId="5" borderId="22" xfId="0" applyNumberFormat="1" applyFont="1" applyFill="1" applyBorder="1"/>
    <xf numFmtId="1" fontId="2" fillId="5" borderId="24" xfId="0" applyNumberFormat="1" applyFont="1" applyFill="1" applyBorder="1"/>
    <xf numFmtId="1" fontId="2" fillId="5" borderId="25" xfId="0" applyNumberFormat="1" applyFont="1" applyFill="1" applyBorder="1"/>
    <xf numFmtId="1" fontId="2" fillId="5" borderId="26" xfId="0" applyNumberFormat="1" applyFont="1" applyFill="1" applyBorder="1"/>
    <xf numFmtId="0" fontId="10" fillId="0" borderId="0" xfId="0" applyFont="1" applyFill="1"/>
    <xf numFmtId="1" fontId="10" fillId="0" borderId="0" xfId="0" applyNumberFormat="1" applyFont="1" applyFill="1"/>
    <xf numFmtId="1" fontId="10" fillId="0" borderId="0" xfId="0" applyNumberFormat="1" applyFont="1" applyFill="1" applyBorder="1"/>
    <xf numFmtId="0" fontId="10" fillId="0" borderId="0" xfId="0" applyFont="1" applyFill="1" applyBorder="1"/>
    <xf numFmtId="0" fontId="0" fillId="0" borderId="9" xfId="0" applyBorder="1"/>
    <xf numFmtId="1" fontId="3" fillId="0" borderId="9" xfId="0" applyNumberFormat="1" applyFont="1" applyBorder="1"/>
    <xf numFmtId="1" fontId="4" fillId="0" borderId="9" xfId="0" applyNumberFormat="1" applyFont="1" applyBorder="1"/>
    <xf numFmtId="1" fontId="2" fillId="0" borderId="9" xfId="0" applyNumberFormat="1" applyFont="1" applyBorder="1"/>
    <xf numFmtId="1" fontId="3" fillId="6" borderId="9" xfId="0" applyNumberFormat="1" applyFont="1" applyFill="1" applyBorder="1"/>
    <xf numFmtId="0" fontId="0" fillId="0" borderId="9" xfId="0" applyFill="1" applyBorder="1"/>
    <xf numFmtId="1" fontId="2" fillId="0" borderId="9" xfId="0" applyNumberFormat="1" applyFont="1" applyFill="1" applyBorder="1"/>
    <xf numFmtId="1" fontId="3" fillId="0" borderId="9" xfId="0" applyNumberFormat="1" applyFont="1" applyFill="1" applyBorder="1"/>
    <xf numFmtId="0" fontId="0" fillId="2" borderId="9" xfId="0" applyFill="1" applyBorder="1"/>
    <xf numFmtId="1" fontId="2" fillId="2" borderId="9" xfId="0" applyNumberFormat="1" applyFont="1" applyFill="1" applyBorder="1"/>
    <xf numFmtId="49" fontId="2" fillId="0" borderId="9" xfId="0" applyNumberFormat="1" applyFont="1" applyBorder="1"/>
    <xf numFmtId="2" fontId="3" fillId="0" borderId="9" xfId="0" applyNumberFormat="1" applyFont="1" applyBorder="1"/>
    <xf numFmtId="1" fontId="3" fillId="7" borderId="9" xfId="0" applyNumberFormat="1" applyFont="1" applyFill="1" applyBorder="1"/>
    <xf numFmtId="49" fontId="2" fillId="0" borderId="9" xfId="0" applyNumberFormat="1" applyFont="1" applyBorder="1" applyAlignment="1">
      <alignment horizontal="left"/>
    </xf>
    <xf numFmtId="0" fontId="0" fillId="8" borderId="9" xfId="0" applyFill="1" applyBorder="1"/>
    <xf numFmtId="1" fontId="3" fillId="4" borderId="9" xfId="0" applyNumberFormat="1" applyFont="1" applyFill="1" applyBorder="1"/>
    <xf numFmtId="2" fontId="2" fillId="0" borderId="9" xfId="0" applyNumberFormat="1" applyFont="1" applyBorder="1" applyAlignment="1">
      <alignment horizontal="left"/>
    </xf>
    <xf numFmtId="1" fontId="2" fillId="9" borderId="9" xfId="0" applyNumberFormat="1" applyFont="1" applyFill="1" applyBorder="1"/>
    <xf numFmtId="1" fontId="3" fillId="9" borderId="9" xfId="0" applyNumberFormat="1" applyFont="1" applyFill="1" applyBorder="1"/>
    <xf numFmtId="2" fontId="3" fillId="9" borderId="9" xfId="0" applyNumberFormat="1" applyFont="1" applyFill="1" applyBorder="1"/>
    <xf numFmtId="1" fontId="2" fillId="9" borderId="9" xfId="0" applyNumberFormat="1" applyFont="1" applyFill="1" applyBorder="1" applyAlignment="1">
      <alignment horizontal="left"/>
    </xf>
    <xf numFmtId="1" fontId="2" fillId="8" borderId="9" xfId="0" applyNumberFormat="1" applyFont="1" applyFill="1" applyBorder="1"/>
    <xf numFmtId="1" fontId="3" fillId="8" borderId="9" xfId="0" applyNumberFormat="1" applyFont="1" applyFill="1" applyBorder="1"/>
    <xf numFmtId="1" fontId="2" fillId="0" borderId="9" xfId="0" applyNumberFormat="1" applyFont="1" applyBorder="1" applyAlignment="1">
      <alignment horizontal="left"/>
    </xf>
    <xf numFmtId="0" fontId="0" fillId="10" borderId="9" xfId="0" applyFill="1" applyBorder="1"/>
    <xf numFmtId="2" fontId="3" fillId="5" borderId="9" xfId="0" applyNumberFormat="1" applyFont="1" applyFill="1" applyBorder="1"/>
    <xf numFmtId="2" fontId="2" fillId="5" borderId="9" xfId="0" applyNumberFormat="1" applyFont="1" applyFill="1" applyBorder="1"/>
    <xf numFmtId="2" fontId="2" fillId="0" borderId="9" xfId="0" applyNumberFormat="1" applyFont="1" applyBorder="1"/>
    <xf numFmtId="1" fontId="4" fillId="4" borderId="9" xfId="0" applyNumberFormat="1" applyFont="1" applyFill="1" applyBorder="1"/>
    <xf numFmtId="1" fontId="3" fillId="11" borderId="9" xfId="0" applyNumberFormat="1" applyFont="1" applyFill="1" applyBorder="1"/>
    <xf numFmtId="0" fontId="2" fillId="0" borderId="9" xfId="0" applyFont="1" applyBorder="1"/>
    <xf numFmtId="1" fontId="3" fillId="12" borderId="9" xfId="0" applyNumberFormat="1" applyFont="1" applyFill="1" applyBorder="1"/>
    <xf numFmtId="1" fontId="2" fillId="5" borderId="9" xfId="0" applyNumberFormat="1" applyFont="1" applyFill="1" applyBorder="1"/>
    <xf numFmtId="2" fontId="0" fillId="0" borderId="0" xfId="0" applyNumberFormat="1"/>
    <xf numFmtId="1" fontId="0" fillId="0" borderId="0" xfId="0" applyNumberFormat="1"/>
    <xf numFmtId="1" fontId="2" fillId="0" borderId="17" xfId="0" applyNumberFormat="1" applyFont="1" applyBorder="1" applyAlignment="1">
      <alignment wrapText="1"/>
    </xf>
    <xf numFmtId="1" fontId="2" fillId="0" borderId="17" xfId="0" applyNumberFormat="1" applyFont="1" applyFill="1" applyBorder="1" applyAlignment="1">
      <alignment wrapText="1"/>
    </xf>
    <xf numFmtId="1" fontId="2" fillId="4" borderId="17" xfId="0" applyNumberFormat="1" applyFont="1" applyFill="1" applyBorder="1" applyAlignment="1">
      <alignment wrapText="1"/>
    </xf>
    <xf numFmtId="1" fontId="2" fillId="0" borderId="17" xfId="0" applyNumberFormat="1" applyFont="1" applyBorder="1" applyAlignment="1">
      <alignment horizontal="left" wrapText="1"/>
    </xf>
    <xf numFmtId="49" fontId="2" fillId="0" borderId="17" xfId="0" applyNumberFormat="1" applyFont="1" applyBorder="1" applyAlignment="1">
      <alignment horizontal="left" vertical="center" wrapText="1"/>
    </xf>
    <xf numFmtId="1" fontId="2" fillId="13" borderId="11" xfId="0" applyNumberFormat="1" applyFont="1" applyFill="1" applyBorder="1"/>
    <xf numFmtId="1" fontId="3" fillId="13" borderId="12" xfId="0" applyNumberFormat="1" applyFont="1" applyFill="1" applyBorder="1"/>
    <xf numFmtId="1" fontId="3" fillId="13" borderId="13" xfId="0" applyNumberFormat="1" applyFont="1" applyFill="1" applyBorder="1"/>
    <xf numFmtId="1" fontId="3" fillId="13" borderId="9" xfId="0" applyNumberFormat="1" applyFont="1" applyFill="1" applyBorder="1"/>
    <xf numFmtId="1" fontId="3" fillId="13" borderId="14" xfId="0" applyNumberFormat="1" applyFont="1" applyFill="1" applyBorder="1"/>
    <xf numFmtId="1" fontId="3" fillId="13" borderId="15" xfId="0" applyNumberFormat="1" applyFont="1" applyFill="1" applyBorder="1"/>
    <xf numFmtId="0" fontId="0" fillId="13" borderId="0" xfId="0" applyFill="1"/>
    <xf numFmtId="1" fontId="4" fillId="13" borderId="11" xfId="0" applyNumberFormat="1" applyFont="1" applyFill="1" applyBorder="1"/>
    <xf numFmtId="1" fontId="3" fillId="13" borderId="16" xfId="0" applyNumberFormat="1" applyFont="1" applyFill="1" applyBorder="1"/>
    <xf numFmtId="1" fontId="2" fillId="13" borderId="17" xfId="0" applyNumberFormat="1" applyFont="1" applyFill="1" applyBorder="1"/>
    <xf numFmtId="1" fontId="3" fillId="13" borderId="18" xfId="0" applyNumberFormat="1" applyFont="1" applyFill="1" applyBorder="1"/>
    <xf numFmtId="1" fontId="0" fillId="13" borderId="0" xfId="0" applyNumberFormat="1" applyFill="1"/>
    <xf numFmtId="49" fontId="2" fillId="14" borderId="17" xfId="0" applyNumberFormat="1" applyFont="1" applyFill="1" applyBorder="1" applyAlignment="1">
      <alignment horizontal="center" vertical="center" wrapText="1"/>
    </xf>
    <xf numFmtId="2" fontId="3" fillId="14" borderId="12" xfId="0" applyNumberFormat="1" applyFont="1" applyFill="1" applyBorder="1"/>
    <xf numFmtId="1" fontId="3" fillId="14" borderId="18" xfId="0" applyNumberFormat="1" applyFont="1" applyFill="1" applyBorder="1"/>
    <xf numFmtId="1" fontId="3" fillId="14" borderId="12" xfId="0" applyNumberFormat="1" applyFont="1" applyFill="1" applyBorder="1"/>
    <xf numFmtId="2" fontId="0" fillId="14" borderId="0" xfId="0" applyNumberFormat="1" applyFill="1"/>
    <xf numFmtId="0" fontId="0" fillId="14" borderId="0" xfId="0" applyFill="1"/>
    <xf numFmtId="1" fontId="2" fillId="14" borderId="17" xfId="0" applyNumberFormat="1" applyFont="1" applyFill="1" applyBorder="1" applyAlignment="1">
      <alignment wrapText="1"/>
    </xf>
    <xf numFmtId="1" fontId="2" fillId="14" borderId="17" xfId="0" applyNumberFormat="1" applyFont="1" applyFill="1" applyBorder="1"/>
    <xf numFmtId="1" fontId="5" fillId="14" borderId="18" xfId="0" applyNumberFormat="1" applyFont="1" applyFill="1" applyBorder="1"/>
    <xf numFmtId="1" fontId="5" fillId="14" borderId="12" xfId="0" applyNumberFormat="1" applyFont="1" applyFill="1" applyBorder="1"/>
    <xf numFmtId="49" fontId="2" fillId="14" borderId="17" xfId="0" applyNumberFormat="1" applyFont="1" applyFill="1" applyBorder="1"/>
    <xf numFmtId="49" fontId="2" fillId="14" borderId="17" xfId="0" applyNumberFormat="1" applyFont="1" applyFill="1" applyBorder="1" applyAlignment="1">
      <alignment horizontal="left"/>
    </xf>
    <xf numFmtId="1" fontId="2" fillId="14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75;&#1083;&#1072;&#1074;&#1085;&#1072;&#1103;\&#1075;&#1083;&#1072;&#1074;&#1085;&#1072;&#1103;&#1076;&#1079;&#1080;&#1074;&#1092;&#1077;&#1074;&#1088;&#1072;&#1083;&#1100;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75;&#1083;&#1072;&#1074;&#1085;&#1072;&#1103;\&#1075;&#1083;&#1072;&#1074;&#1085;&#1072;&#1103;&#1076;&#1079;&#1080;&#1074;&#1103;&#1085;&#1074;&#1072;&#1088;&#1100;2020%20(&#1040;&#1074;&#1090;&#1086;&#1089;&#1086;&#1093;&#1088;&#1072;&#1085;&#1077;&#1085;&#1085;&#1099;&#1081;)%20&#8212;%20&#1082;&#1086;&#1087;&#1080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 текущий месяц"/>
      <sheetName val="ОБОРОТКА"/>
      <sheetName val="Лист1"/>
    </sheetNames>
    <sheetDataSet>
      <sheetData sheetId="0">
        <row r="32">
          <cell r="CJ32">
            <v>0</v>
          </cell>
        </row>
        <row r="34">
          <cell r="CJ34">
            <v>164203121</v>
          </cell>
        </row>
        <row r="41">
          <cell r="CJ41">
            <v>0</v>
          </cell>
        </row>
        <row r="50">
          <cell r="CJ50">
            <v>0</v>
          </cell>
        </row>
        <row r="53">
          <cell r="CJ53">
            <v>0</v>
          </cell>
        </row>
        <row r="73">
          <cell r="CJ73">
            <v>0</v>
          </cell>
        </row>
        <row r="89">
          <cell r="CJ89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ЗА текущий месяц"/>
      <sheetName val="ОБОРОТКА"/>
      <sheetName val="Лист1"/>
    </sheetNames>
    <sheetDataSet>
      <sheetData sheetId="0">
        <row r="6">
          <cell r="CJ6">
            <v>916667</v>
          </cell>
        </row>
        <row r="7">
          <cell r="CJ7">
            <v>0</v>
          </cell>
        </row>
        <row r="8">
          <cell r="CJ8">
            <v>1521455</v>
          </cell>
        </row>
        <row r="9">
          <cell r="CJ9">
            <v>0</v>
          </cell>
        </row>
        <row r="10">
          <cell r="CJ10">
            <v>1618674</v>
          </cell>
        </row>
        <row r="11">
          <cell r="CJ11">
            <v>0</v>
          </cell>
        </row>
        <row r="12">
          <cell r="CJ12">
            <v>404052</v>
          </cell>
        </row>
        <row r="13">
          <cell r="CJ13">
            <v>126455</v>
          </cell>
        </row>
        <row r="14">
          <cell r="CJ14">
            <v>17176482</v>
          </cell>
        </row>
        <row r="15">
          <cell r="CJ15">
            <v>1956392</v>
          </cell>
        </row>
        <row r="16">
          <cell r="CJ16">
            <v>39783910</v>
          </cell>
        </row>
        <row r="17">
          <cell r="CJ17">
            <v>1941150</v>
          </cell>
        </row>
        <row r="18">
          <cell r="CJ18">
            <v>121528</v>
          </cell>
        </row>
        <row r="19">
          <cell r="CJ19">
            <v>0</v>
          </cell>
        </row>
        <row r="20">
          <cell r="CJ20">
            <v>745373</v>
          </cell>
        </row>
        <row r="21">
          <cell r="CJ21">
            <v>204136</v>
          </cell>
        </row>
        <row r="22">
          <cell r="CJ22">
            <v>815134</v>
          </cell>
        </row>
        <row r="23">
          <cell r="CJ23">
            <v>7550519</v>
          </cell>
        </row>
        <row r="24">
          <cell r="CJ24">
            <v>69858316</v>
          </cell>
        </row>
        <row r="25">
          <cell r="CJ25">
            <v>24727586</v>
          </cell>
        </row>
        <row r="26">
          <cell r="CJ26">
            <v>4992298</v>
          </cell>
        </row>
        <row r="27">
          <cell r="CJ27">
            <v>0</v>
          </cell>
        </row>
        <row r="28">
          <cell r="CJ28">
            <v>26827638</v>
          </cell>
        </row>
        <row r="29">
          <cell r="CJ29">
            <v>4280911</v>
          </cell>
        </row>
        <row r="30">
          <cell r="CJ30">
            <v>16653547</v>
          </cell>
        </row>
        <row r="31">
          <cell r="CJ31">
            <v>6127033</v>
          </cell>
        </row>
        <row r="32">
          <cell r="CJ32">
            <v>0</v>
          </cell>
        </row>
        <row r="33">
          <cell r="CJ33">
            <v>3077036</v>
          </cell>
        </row>
        <row r="34">
          <cell r="CJ34">
            <v>69858316</v>
          </cell>
        </row>
        <row r="35">
          <cell r="CJ35">
            <v>69858316</v>
          </cell>
        </row>
        <row r="36">
          <cell r="CJ36">
            <v>14124928</v>
          </cell>
        </row>
        <row r="37">
          <cell r="CJ37">
            <v>80292750</v>
          </cell>
        </row>
        <row r="38">
          <cell r="CJ38">
            <v>14892704</v>
          </cell>
        </row>
        <row r="39">
          <cell r="CJ39">
            <v>634761569</v>
          </cell>
        </row>
        <row r="40">
          <cell r="CJ40">
            <v>9224270</v>
          </cell>
        </row>
        <row r="41">
          <cell r="CJ41">
            <v>0</v>
          </cell>
        </row>
        <row r="42">
          <cell r="CJ42">
            <v>0</v>
          </cell>
        </row>
        <row r="43">
          <cell r="CJ43">
            <v>0</v>
          </cell>
        </row>
        <row r="44">
          <cell r="CJ44">
            <v>0</v>
          </cell>
        </row>
        <row r="45">
          <cell r="CJ45">
            <v>84916538</v>
          </cell>
        </row>
        <row r="46">
          <cell r="CJ46">
            <v>8358401</v>
          </cell>
        </row>
        <row r="47">
          <cell r="CJ47">
            <v>0</v>
          </cell>
        </row>
        <row r="48">
          <cell r="CJ48">
            <v>9172119</v>
          </cell>
        </row>
        <row r="49">
          <cell r="CJ49">
            <v>145610533</v>
          </cell>
        </row>
        <row r="50">
          <cell r="CJ50">
            <v>0</v>
          </cell>
        </row>
        <row r="51">
          <cell r="CJ51">
            <v>0</v>
          </cell>
        </row>
        <row r="52">
          <cell r="CJ52">
            <v>11395646</v>
          </cell>
        </row>
        <row r="53">
          <cell r="CJ53">
            <v>0</v>
          </cell>
        </row>
        <row r="54">
          <cell r="CJ54">
            <v>3495963</v>
          </cell>
        </row>
        <row r="55">
          <cell r="CJ55">
            <v>67863979</v>
          </cell>
        </row>
        <row r="56">
          <cell r="CJ56">
            <v>39795460</v>
          </cell>
        </row>
        <row r="58">
          <cell r="CJ58">
            <v>3905893</v>
          </cell>
        </row>
        <row r="59">
          <cell r="CJ59">
            <v>22133394</v>
          </cell>
        </row>
        <row r="60">
          <cell r="CJ60">
            <v>94405</v>
          </cell>
        </row>
        <row r="61">
          <cell r="CJ61">
            <v>1766840</v>
          </cell>
        </row>
        <row r="62">
          <cell r="CJ62">
            <v>119240</v>
          </cell>
        </row>
        <row r="63">
          <cell r="CJ63">
            <v>28017</v>
          </cell>
        </row>
        <row r="64">
          <cell r="CJ64">
            <v>0</v>
          </cell>
        </row>
        <row r="65">
          <cell r="CJ65">
            <v>298851</v>
          </cell>
        </row>
        <row r="66">
          <cell r="CJ66">
            <v>404771</v>
          </cell>
        </row>
        <row r="67">
          <cell r="CJ67">
            <v>0</v>
          </cell>
        </row>
        <row r="68">
          <cell r="CJ68">
            <v>5643500</v>
          </cell>
        </row>
        <row r="69">
          <cell r="CJ69">
            <v>1310000</v>
          </cell>
        </row>
        <row r="70">
          <cell r="CJ70">
            <v>0</v>
          </cell>
        </row>
        <row r="71">
          <cell r="CJ71">
            <v>20491636</v>
          </cell>
        </row>
        <row r="72">
          <cell r="CJ72">
            <v>2642110</v>
          </cell>
        </row>
        <row r="73">
          <cell r="CJ73">
            <v>0</v>
          </cell>
        </row>
        <row r="74">
          <cell r="CJ74">
            <v>95549</v>
          </cell>
        </row>
        <row r="75">
          <cell r="CJ75">
            <v>247575</v>
          </cell>
        </row>
        <row r="76">
          <cell r="CJ76">
            <v>2298851</v>
          </cell>
        </row>
        <row r="77">
          <cell r="CJ77">
            <v>7123361</v>
          </cell>
        </row>
        <row r="78">
          <cell r="CJ78">
            <v>79272</v>
          </cell>
        </row>
        <row r="79">
          <cell r="CJ79">
            <v>20069612</v>
          </cell>
        </row>
        <row r="80">
          <cell r="CJ80">
            <v>0</v>
          </cell>
        </row>
        <row r="81">
          <cell r="CJ81">
            <v>0</v>
          </cell>
        </row>
        <row r="82">
          <cell r="CJ82">
            <v>11614950</v>
          </cell>
        </row>
        <row r="83">
          <cell r="CJ83">
            <v>80292750</v>
          </cell>
        </row>
        <row r="84">
          <cell r="CJ84">
            <v>2698725</v>
          </cell>
        </row>
        <row r="85">
          <cell r="CJ85">
            <v>178092</v>
          </cell>
        </row>
        <row r="86">
          <cell r="CJ86">
            <v>1442605</v>
          </cell>
        </row>
        <row r="87">
          <cell r="CJ87">
            <v>178092</v>
          </cell>
        </row>
        <row r="88">
          <cell r="CJ88">
            <v>0</v>
          </cell>
        </row>
        <row r="89">
          <cell r="CJ89">
            <v>0</v>
          </cell>
        </row>
        <row r="90">
          <cell r="B90">
            <v>1904024</v>
          </cell>
          <cell r="C90">
            <v>0</v>
          </cell>
          <cell r="D90">
            <v>7609051</v>
          </cell>
          <cell r="E90">
            <v>0</v>
          </cell>
          <cell r="F90">
            <v>916667</v>
          </cell>
          <cell r="G90">
            <v>33</v>
          </cell>
          <cell r="H90">
            <v>404052</v>
          </cell>
          <cell r="I90">
            <v>278033</v>
          </cell>
          <cell r="J90">
            <v>19962308</v>
          </cell>
          <cell r="K90">
            <v>2235248</v>
          </cell>
          <cell r="L90">
            <v>35773767</v>
          </cell>
          <cell r="M90">
            <v>70272</v>
          </cell>
          <cell r="N90">
            <v>203660</v>
          </cell>
          <cell r="O90">
            <v>0</v>
          </cell>
          <cell r="P90">
            <v>1053833</v>
          </cell>
          <cell r="Q90">
            <v>359646</v>
          </cell>
          <cell r="R90">
            <v>0</v>
          </cell>
          <cell r="S90">
            <v>7550519</v>
          </cell>
          <cell r="T90">
            <v>69858316</v>
          </cell>
          <cell r="U90">
            <v>30676864</v>
          </cell>
          <cell r="V90">
            <v>0</v>
          </cell>
          <cell r="W90">
            <v>0</v>
          </cell>
          <cell r="X90">
            <v>30502349</v>
          </cell>
          <cell r="Y90">
            <v>4280911</v>
          </cell>
          <cell r="Z90">
            <v>6653547</v>
          </cell>
          <cell r="AA90">
            <v>6127033</v>
          </cell>
          <cell r="AB90">
            <v>0</v>
          </cell>
          <cell r="AC90">
            <v>3077046</v>
          </cell>
          <cell r="AD90">
            <v>69858316</v>
          </cell>
          <cell r="AE90">
            <v>79858316</v>
          </cell>
          <cell r="AF90">
            <v>14124998</v>
          </cell>
          <cell r="AG90">
            <v>80292750</v>
          </cell>
          <cell r="AH90">
            <v>14744584</v>
          </cell>
          <cell r="AI90">
            <v>402182394</v>
          </cell>
          <cell r="AJ90">
            <v>9223919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57203294</v>
          </cell>
          <cell r="AP90">
            <v>815134</v>
          </cell>
          <cell r="AQ90">
            <v>0</v>
          </cell>
          <cell r="AR90">
            <v>1212791</v>
          </cell>
          <cell r="AT90">
            <v>544163994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1735387</v>
          </cell>
          <cell r="BA90">
            <v>24296738</v>
          </cell>
          <cell r="BB90">
            <v>33882415</v>
          </cell>
          <cell r="BC90">
            <v>0</v>
          </cell>
          <cell r="BD90">
            <v>0</v>
          </cell>
          <cell r="BE90">
            <v>66205</v>
          </cell>
          <cell r="BF90">
            <v>1455031</v>
          </cell>
          <cell r="BG90">
            <v>119238</v>
          </cell>
          <cell r="BH90">
            <v>28017</v>
          </cell>
          <cell r="BI90">
            <v>0</v>
          </cell>
          <cell r="BJ90">
            <v>298851</v>
          </cell>
          <cell r="BK90">
            <v>356193</v>
          </cell>
          <cell r="BL90">
            <v>36856</v>
          </cell>
          <cell r="BM90">
            <v>3066411</v>
          </cell>
          <cell r="BN90">
            <v>706736</v>
          </cell>
          <cell r="BO90">
            <v>0</v>
          </cell>
          <cell r="BR90">
            <v>14250407</v>
          </cell>
          <cell r="BS90">
            <v>4396797</v>
          </cell>
          <cell r="BT90">
            <v>26000</v>
          </cell>
          <cell r="BU90">
            <v>76244</v>
          </cell>
          <cell r="BV90">
            <v>0</v>
          </cell>
          <cell r="BW90">
            <v>2298851</v>
          </cell>
          <cell r="BX90">
            <v>0</v>
          </cell>
          <cell r="BY90">
            <v>0</v>
          </cell>
          <cell r="BZ90">
            <v>152124</v>
          </cell>
          <cell r="CB90">
            <v>0</v>
          </cell>
          <cell r="CC90">
            <v>86622574</v>
          </cell>
          <cell r="CD90">
            <v>1252218</v>
          </cell>
          <cell r="CE90">
            <v>178092</v>
          </cell>
          <cell r="CF90">
            <v>1341377</v>
          </cell>
          <cell r="CG90">
            <v>385444</v>
          </cell>
          <cell r="CH90">
            <v>0</v>
          </cell>
          <cell r="CI90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5"/>
  <sheetViews>
    <sheetView tabSelected="1" topLeftCell="A14" workbookViewId="0">
      <selection activeCell="A16" sqref="A16:XFD24"/>
    </sheetView>
  </sheetViews>
  <sheetFormatPr defaultRowHeight="14.5"/>
  <cols>
    <col min="1" max="1" width="47.90625" customWidth="1"/>
    <col min="2" max="2" width="16" customWidth="1"/>
    <col min="3" max="3" width="11.7265625" customWidth="1"/>
    <col min="4" max="4" width="16.7265625" customWidth="1"/>
    <col min="5" max="5" width="15.54296875" customWidth="1"/>
    <col min="6" max="6" width="16.1796875" customWidth="1"/>
    <col min="7" max="7" width="15.453125" customWidth="1"/>
    <col min="8" max="8" width="12.453125" bestFit="1" customWidth="1"/>
    <col min="9" max="9" width="10" customWidth="1"/>
    <col min="10" max="10" width="11" bestFit="1" customWidth="1"/>
  </cols>
  <sheetData>
    <row r="1" spans="1:10">
      <c r="A1" s="1"/>
      <c r="B1" s="1"/>
      <c r="C1" s="1"/>
      <c r="D1" s="2"/>
      <c r="E1" s="2"/>
      <c r="F1" s="1"/>
      <c r="G1" s="1"/>
    </row>
    <row r="2" spans="1:10" ht="15" thickBot="1">
      <c r="A2" s="1"/>
      <c r="B2" s="1"/>
      <c r="C2" s="1"/>
      <c r="D2" s="2"/>
      <c r="E2" s="2"/>
      <c r="F2" s="1"/>
      <c r="G2" s="1"/>
    </row>
    <row r="3" spans="1:10" ht="16" thickBot="1">
      <c r="A3" s="3" t="s">
        <v>0</v>
      </c>
      <c r="C3" s="4">
        <v>44286</v>
      </c>
      <c r="D3" s="5"/>
      <c r="E3" s="6"/>
      <c r="F3" s="7"/>
      <c r="G3" s="7"/>
    </row>
    <row r="4" spans="1:10" ht="15.5">
      <c r="A4" s="7" t="s">
        <v>0</v>
      </c>
      <c r="B4" s="7"/>
      <c r="C4" s="7"/>
      <c r="D4" s="6"/>
      <c r="E4" s="6"/>
      <c r="F4" s="7"/>
      <c r="G4" s="7"/>
    </row>
    <row r="5" spans="1:10" ht="16" thickBot="1">
      <c r="A5" s="7"/>
      <c r="B5" s="7"/>
      <c r="C5" s="7"/>
      <c r="D5" s="6"/>
      <c r="E5" s="6"/>
      <c r="F5" s="7"/>
      <c r="G5" s="7"/>
    </row>
    <row r="6" spans="1:10" ht="16" thickBot="1">
      <c r="A6" s="8" t="s">
        <v>0</v>
      </c>
      <c r="B6" s="9" t="s">
        <v>1</v>
      </c>
      <c r="C6" s="9"/>
      <c r="D6" s="10" t="s">
        <v>2</v>
      </c>
      <c r="E6" s="11"/>
      <c r="F6" s="12" t="s">
        <v>3</v>
      </c>
      <c r="G6" s="13"/>
    </row>
    <row r="7" spans="1:10" ht="15.5">
      <c r="A7" s="14"/>
      <c r="B7" s="15" t="s">
        <v>4</v>
      </c>
      <c r="C7" s="16" t="s">
        <v>5</v>
      </c>
      <c r="D7" s="17" t="s">
        <v>4</v>
      </c>
      <c r="E7" s="17" t="s">
        <v>5</v>
      </c>
      <c r="F7" s="18" t="s">
        <v>4</v>
      </c>
      <c r="G7" s="15" t="s">
        <v>5</v>
      </c>
      <c r="H7" s="183">
        <f>F8-G10+F12+F13+F14+F15</f>
        <v>1107637961</v>
      </c>
      <c r="J7" s="183">
        <f>H7-15608</f>
        <v>1107622353</v>
      </c>
    </row>
    <row r="8" spans="1:10" s="195" customFormat="1" ht="15.5">
      <c r="A8" s="189" t="s">
        <v>6</v>
      </c>
      <c r="B8" s="190">
        <v>1625473878</v>
      </c>
      <c r="C8" s="191"/>
      <c r="D8" s="192">
        <v>1483333</v>
      </c>
      <c r="E8" s="192">
        <v>21000</v>
      </c>
      <c r="F8" s="193">
        <f>B8+D8-E8</f>
        <v>1626936211</v>
      </c>
      <c r="G8" s="194"/>
      <c r="I8" s="195" t="s">
        <v>151</v>
      </c>
      <c r="J8" s="195">
        <f>1021532-16</f>
        <v>1021516</v>
      </c>
    </row>
    <row r="9" spans="1:10" s="195" customFormat="1" ht="15.5">
      <c r="A9" s="196" t="s">
        <v>7</v>
      </c>
      <c r="B9" s="190">
        <v>0</v>
      </c>
      <c r="C9" s="194"/>
      <c r="D9" s="197"/>
      <c r="E9" s="194"/>
      <c r="F9" s="197">
        <f>D9-E9</f>
        <v>0</v>
      </c>
      <c r="G9" s="194"/>
      <c r="I9" s="195" t="s">
        <v>151</v>
      </c>
    </row>
    <row r="10" spans="1:10" s="195" customFormat="1" ht="15.5">
      <c r="A10" s="198" t="s">
        <v>8</v>
      </c>
      <c r="B10" s="190"/>
      <c r="C10" s="199">
        <v>693437328</v>
      </c>
      <c r="D10" s="190">
        <v>21000</v>
      </c>
      <c r="E10" s="199">
        <v>7469322</v>
      </c>
      <c r="F10" s="190"/>
      <c r="G10" s="199">
        <f>C10+E10-D10</f>
        <v>700885650</v>
      </c>
      <c r="I10" s="195" t="s">
        <v>151</v>
      </c>
    </row>
    <row r="11" spans="1:10" s="195" customFormat="1" ht="15.5">
      <c r="A11" s="198" t="s">
        <v>93</v>
      </c>
      <c r="B11" s="190"/>
      <c r="C11" s="199"/>
      <c r="D11" s="190"/>
      <c r="E11" s="199"/>
      <c r="F11" s="190"/>
      <c r="G11" s="199"/>
      <c r="I11" s="195" t="s">
        <v>151</v>
      </c>
    </row>
    <row r="12" spans="1:10" s="195" customFormat="1" ht="15.5">
      <c r="A12" s="198" t="s">
        <v>94</v>
      </c>
      <c r="B12" s="190">
        <v>96912422</v>
      </c>
      <c r="C12" s="199"/>
      <c r="D12" s="190"/>
      <c r="E12" s="199"/>
      <c r="F12" s="190">
        <f t="shared" ref="F12:F15" si="0">B12+D12-E12</f>
        <v>96912422</v>
      </c>
      <c r="G12" s="199"/>
      <c r="H12" s="200">
        <f>F12+F13+F14+F15</f>
        <v>181587400</v>
      </c>
    </row>
    <row r="13" spans="1:10" s="195" customFormat="1" ht="15.5">
      <c r="A13" s="198" t="s">
        <v>10</v>
      </c>
      <c r="B13" s="190">
        <v>77252991</v>
      </c>
      <c r="C13" s="199"/>
      <c r="D13" s="190">
        <v>8889712</v>
      </c>
      <c r="E13" s="199">
        <v>1483333</v>
      </c>
      <c r="F13" s="190">
        <f t="shared" si="0"/>
        <v>84659370</v>
      </c>
      <c r="G13" s="199"/>
      <c r="H13" s="200">
        <f>SUM(F13:F15)</f>
        <v>84674978</v>
      </c>
      <c r="I13" s="195" t="s">
        <v>150</v>
      </c>
    </row>
    <row r="14" spans="1:10" s="195" customFormat="1" ht="15.5">
      <c r="A14" s="198" t="s">
        <v>95</v>
      </c>
      <c r="B14" s="190">
        <v>15641</v>
      </c>
      <c r="C14" s="199"/>
      <c r="D14" s="190"/>
      <c r="E14" s="199">
        <v>33</v>
      </c>
      <c r="F14" s="190">
        <f t="shared" si="0"/>
        <v>15608</v>
      </c>
      <c r="G14" s="199"/>
      <c r="I14" s="195" t="s">
        <v>150</v>
      </c>
    </row>
    <row r="15" spans="1:10" s="195" customFormat="1" ht="15.5">
      <c r="A15" s="198" t="s">
        <v>12</v>
      </c>
      <c r="B15" s="190">
        <v>0</v>
      </c>
      <c r="C15" s="199"/>
      <c r="D15" s="190">
        <v>3908624</v>
      </c>
      <c r="E15" s="199">
        <v>3908624</v>
      </c>
      <c r="F15" s="190">
        <f t="shared" si="0"/>
        <v>0</v>
      </c>
      <c r="G15" s="199"/>
      <c r="H15" s="200">
        <f>D13+D15</f>
        <v>12798336</v>
      </c>
      <c r="I15" s="195" t="s">
        <v>150</v>
      </c>
    </row>
    <row r="16" spans="1:10" s="206" customFormat="1" ht="31">
      <c r="A16" s="201" t="s">
        <v>96</v>
      </c>
      <c r="B16" s="202">
        <v>969835</v>
      </c>
      <c r="C16" s="203"/>
      <c r="D16" s="204">
        <v>9053027</v>
      </c>
      <c r="E16" s="203">
        <v>6221846</v>
      </c>
      <c r="F16" s="202">
        <f>B16+D16-E16</f>
        <v>3801016</v>
      </c>
      <c r="G16" s="203"/>
      <c r="H16" s="205">
        <f>F16+F17+F18+F19+F20+F21+F22+F23+F24+F25</f>
        <v>148344148</v>
      </c>
      <c r="I16" s="206" t="s">
        <v>152</v>
      </c>
    </row>
    <row r="17" spans="1:9" s="206" customFormat="1" ht="31">
      <c r="A17" s="207" t="s">
        <v>97</v>
      </c>
      <c r="B17" s="204">
        <v>42825278</v>
      </c>
      <c r="C17" s="203"/>
      <c r="D17" s="204">
        <v>71575105</v>
      </c>
      <c r="E17" s="203">
        <v>58083094</v>
      </c>
      <c r="F17" s="204">
        <f t="shared" ref="F17:F21" si="1">B17+D17-E17</f>
        <v>56317289</v>
      </c>
      <c r="G17" s="203"/>
      <c r="I17" s="206" t="s">
        <v>152</v>
      </c>
    </row>
    <row r="18" spans="1:9" s="206" customFormat="1" ht="15.5">
      <c r="A18" s="208" t="s">
        <v>98</v>
      </c>
      <c r="B18" s="204">
        <v>463449</v>
      </c>
      <c r="C18" s="203"/>
      <c r="D18" s="204">
        <v>2122484</v>
      </c>
      <c r="E18" s="203">
        <v>1943487</v>
      </c>
      <c r="F18" s="204">
        <f t="shared" si="1"/>
        <v>642446</v>
      </c>
      <c r="G18" s="203"/>
      <c r="I18" s="206" t="s">
        <v>152</v>
      </c>
    </row>
    <row r="19" spans="1:9" s="206" customFormat="1" ht="15.5">
      <c r="A19" s="208" t="s">
        <v>99</v>
      </c>
      <c r="B19" s="204">
        <v>40945673</v>
      </c>
      <c r="C19" s="203"/>
      <c r="D19" s="204">
        <v>78088609</v>
      </c>
      <c r="E19" s="203">
        <v>81691836</v>
      </c>
      <c r="F19" s="204">
        <f t="shared" si="1"/>
        <v>37342446</v>
      </c>
      <c r="G19" s="203"/>
      <c r="I19" s="206" t="s">
        <v>152</v>
      </c>
    </row>
    <row r="20" spans="1:9" s="206" customFormat="1" ht="15.5">
      <c r="A20" s="208" t="s">
        <v>100</v>
      </c>
      <c r="B20" s="204">
        <v>914350</v>
      </c>
      <c r="C20" s="203"/>
      <c r="D20" s="204">
        <v>243799</v>
      </c>
      <c r="E20" s="203">
        <v>344847</v>
      </c>
      <c r="F20" s="204">
        <f t="shared" si="1"/>
        <v>813302</v>
      </c>
      <c r="G20" s="203"/>
      <c r="I20" s="206" t="s">
        <v>152</v>
      </c>
    </row>
    <row r="21" spans="1:9" s="206" customFormat="1" ht="15.5">
      <c r="A21" s="208" t="s">
        <v>101</v>
      </c>
      <c r="B21" s="204">
        <v>25752562</v>
      </c>
      <c r="C21" s="203"/>
      <c r="D21" s="204">
        <v>346579</v>
      </c>
      <c r="E21" s="209">
        <v>85444</v>
      </c>
      <c r="F21" s="210">
        <f t="shared" si="1"/>
        <v>26013697</v>
      </c>
      <c r="G21" s="203"/>
      <c r="I21" s="206" t="s">
        <v>152</v>
      </c>
    </row>
    <row r="22" spans="1:9" s="206" customFormat="1" ht="15.5">
      <c r="A22" s="211">
        <v>10.7</v>
      </c>
      <c r="B22" s="204">
        <v>0</v>
      </c>
      <c r="C22" s="203"/>
      <c r="D22" s="204"/>
      <c r="E22" s="203"/>
      <c r="F22" s="204">
        <f>B22+D22-E22</f>
        <v>0</v>
      </c>
      <c r="G22" s="203"/>
      <c r="I22" s="206" t="s">
        <v>152</v>
      </c>
    </row>
    <row r="23" spans="1:9" s="206" customFormat="1" ht="15.5">
      <c r="A23" s="212" t="s">
        <v>102</v>
      </c>
      <c r="B23" s="204">
        <v>25812894</v>
      </c>
      <c r="C23" s="203"/>
      <c r="D23" s="204">
        <v>1488963</v>
      </c>
      <c r="E23" s="209">
        <v>10598193</v>
      </c>
      <c r="F23" s="210">
        <f>B23+D23-E23</f>
        <v>16703664</v>
      </c>
      <c r="G23" s="203"/>
      <c r="I23" s="206" t="s">
        <v>152</v>
      </c>
    </row>
    <row r="24" spans="1:9" s="206" customFormat="1" ht="15.5">
      <c r="A24" s="212" t="s">
        <v>103</v>
      </c>
      <c r="B24" s="204">
        <v>9166120</v>
      </c>
      <c r="C24" s="203"/>
      <c r="D24" s="204">
        <v>2100510</v>
      </c>
      <c r="E24" s="203">
        <v>4556342</v>
      </c>
      <c r="F24" s="204">
        <f>B24+D24-E24</f>
        <v>6710288</v>
      </c>
      <c r="G24" s="213"/>
      <c r="I24" s="206" t="s">
        <v>152</v>
      </c>
    </row>
    <row r="25" spans="1:9" ht="31">
      <c r="A25" s="185" t="s">
        <v>104</v>
      </c>
      <c r="B25" s="34"/>
      <c r="C25" s="35"/>
      <c r="D25" s="43"/>
      <c r="E25" s="39"/>
      <c r="F25" s="44">
        <f>B25+D25-E25</f>
        <v>0</v>
      </c>
      <c r="G25" s="35"/>
    </row>
    <row r="26" spans="1:9" ht="15.5">
      <c r="A26" s="45" t="s">
        <v>105</v>
      </c>
      <c r="B26" s="34">
        <v>2665905</v>
      </c>
      <c r="C26" s="35"/>
      <c r="D26" s="31">
        <v>18153986</v>
      </c>
      <c r="E26" s="32">
        <v>18153986</v>
      </c>
      <c r="F26" s="20">
        <f>B26+D26-E26</f>
        <v>2665905</v>
      </c>
      <c r="G26" s="35"/>
      <c r="I26" t="s">
        <v>150</v>
      </c>
    </row>
    <row r="27" spans="1:9" ht="15.5">
      <c r="A27" s="46" t="s">
        <v>106</v>
      </c>
      <c r="B27" s="47">
        <v>0</v>
      </c>
      <c r="C27" s="48"/>
      <c r="D27" s="47">
        <v>169558881</v>
      </c>
      <c r="E27" s="47">
        <v>169558881</v>
      </c>
      <c r="F27" s="49">
        <f>D27-E27</f>
        <v>0</v>
      </c>
      <c r="G27" s="50"/>
      <c r="H27" s="182">
        <f>SUM(F27:F30)</f>
        <v>120590391</v>
      </c>
    </row>
    <row r="28" spans="1:9" ht="15.5">
      <c r="A28" s="46" t="s">
        <v>107</v>
      </c>
      <c r="B28" s="47">
        <v>68660525</v>
      </c>
      <c r="C28" s="48"/>
      <c r="D28" s="47">
        <v>257476342</v>
      </c>
      <c r="E28" s="48">
        <v>252870291</v>
      </c>
      <c r="F28" s="47">
        <f>B28+D28-E28</f>
        <v>73266576</v>
      </c>
      <c r="G28" s="51"/>
    </row>
    <row r="29" spans="1:9" ht="15.5">
      <c r="A29" s="46" t="s">
        <v>112</v>
      </c>
      <c r="B29" s="47">
        <v>41690259</v>
      </c>
      <c r="C29" s="48"/>
      <c r="D29" s="47">
        <v>5633556</v>
      </c>
      <c r="E29" s="48"/>
      <c r="F29" s="47">
        <f>B29+D29-E29</f>
        <v>47323815</v>
      </c>
      <c r="G29" s="48"/>
      <c r="I29" t="s">
        <v>153</v>
      </c>
    </row>
    <row r="30" spans="1:9" ht="15.5">
      <c r="A30" s="46" t="s">
        <v>26</v>
      </c>
      <c r="B30" s="47">
        <v>0</v>
      </c>
      <c r="C30" s="48"/>
      <c r="D30" s="47"/>
      <c r="E30" s="48"/>
      <c r="F30" s="47">
        <f>B30+D30-E30</f>
        <v>0</v>
      </c>
      <c r="G30" s="48"/>
    </row>
    <row r="31" spans="1:9" ht="15.5">
      <c r="A31" s="52" t="s">
        <v>108</v>
      </c>
      <c r="B31" s="47">
        <v>208493835</v>
      </c>
      <c r="C31" s="48"/>
      <c r="D31" s="47">
        <v>306758110</v>
      </c>
      <c r="E31" s="48">
        <v>348606390</v>
      </c>
      <c r="F31" s="47">
        <f>B31+D31-E31</f>
        <v>166645555</v>
      </c>
      <c r="G31" s="48"/>
      <c r="I31" t="s">
        <v>154</v>
      </c>
    </row>
    <row r="32" spans="1:9" ht="31">
      <c r="A32" s="186" t="s">
        <v>109</v>
      </c>
      <c r="B32" s="47">
        <v>0</v>
      </c>
      <c r="C32" s="48"/>
      <c r="D32" s="47">
        <v>3293427</v>
      </c>
      <c r="E32" s="48">
        <v>3293427</v>
      </c>
      <c r="F32" s="53">
        <f>D32-E32+B32</f>
        <v>0</v>
      </c>
      <c r="G32" s="48"/>
    </row>
    <row r="33" spans="1:9" ht="15.5">
      <c r="A33" s="33" t="s">
        <v>110</v>
      </c>
      <c r="B33" s="54">
        <v>0</v>
      </c>
      <c r="C33" s="55"/>
      <c r="D33" s="56">
        <v>19926535</v>
      </c>
      <c r="E33" s="56">
        <v>19926535</v>
      </c>
      <c r="F33" s="56">
        <f>D33-E33</f>
        <v>0</v>
      </c>
      <c r="G33" s="57"/>
    </row>
    <row r="34" spans="1:9" ht="15.5">
      <c r="A34" s="33" t="s">
        <v>111</v>
      </c>
      <c r="B34" s="34">
        <v>0</v>
      </c>
      <c r="C34" s="35"/>
      <c r="D34" s="31">
        <v>4722713</v>
      </c>
      <c r="E34" s="32">
        <v>4722713</v>
      </c>
      <c r="F34" s="31">
        <f>D34-E34</f>
        <v>0</v>
      </c>
      <c r="G34" s="32"/>
    </row>
    <row r="35" spans="1:9" ht="15.5">
      <c r="A35" s="58" t="s">
        <v>113</v>
      </c>
      <c r="B35" s="20">
        <v>0</v>
      </c>
      <c r="C35" s="30"/>
      <c r="D35" s="31">
        <v>1310430</v>
      </c>
      <c r="E35" s="32">
        <v>1310422</v>
      </c>
      <c r="F35" s="20">
        <f>B35+D35-E35</f>
        <v>8</v>
      </c>
      <c r="G35" s="30"/>
    </row>
    <row r="36" spans="1:9" ht="31">
      <c r="A36" s="187" t="s">
        <v>114</v>
      </c>
      <c r="B36" s="20"/>
      <c r="C36" s="30"/>
      <c r="D36" s="31">
        <v>6437736</v>
      </c>
      <c r="E36" s="32">
        <v>6437736</v>
      </c>
      <c r="F36" s="20">
        <f>B36+D36-E36</f>
        <v>0</v>
      </c>
      <c r="G36" s="30"/>
    </row>
    <row r="37" spans="1:9" ht="15.5">
      <c r="A37" s="58" t="s">
        <v>115</v>
      </c>
      <c r="B37" s="20"/>
      <c r="C37" s="30"/>
      <c r="D37" s="31">
        <v>169558881</v>
      </c>
      <c r="E37" s="31">
        <v>169558881</v>
      </c>
      <c r="F37" s="20"/>
      <c r="G37" s="30"/>
    </row>
    <row r="38" spans="1:9" ht="15.5">
      <c r="A38" s="36" t="s">
        <v>116</v>
      </c>
      <c r="B38" s="56">
        <v>39385654</v>
      </c>
      <c r="C38" s="57"/>
      <c r="D38" s="56">
        <v>169558881</v>
      </c>
      <c r="E38" s="56">
        <v>174033930</v>
      </c>
      <c r="F38" s="54">
        <f>B38+D38-E38</f>
        <v>34910605</v>
      </c>
      <c r="G38" s="55"/>
      <c r="I38" t="s">
        <v>150</v>
      </c>
    </row>
    <row r="39" spans="1:9" ht="15.5">
      <c r="A39" s="36" t="s">
        <v>117</v>
      </c>
      <c r="B39" s="31">
        <v>0</v>
      </c>
      <c r="C39" s="32"/>
      <c r="D39" s="31">
        <v>25629825</v>
      </c>
      <c r="E39" s="32">
        <v>25629825</v>
      </c>
      <c r="F39" s="34">
        <f>B39+D39-E39</f>
        <v>0</v>
      </c>
      <c r="G39" s="35"/>
    </row>
    <row r="40" spans="1:9" ht="15.5">
      <c r="A40" s="36" t="s">
        <v>118</v>
      </c>
      <c r="B40" s="31">
        <v>0</v>
      </c>
      <c r="C40" s="32"/>
      <c r="D40" s="31">
        <v>173373571</v>
      </c>
      <c r="E40" s="31">
        <v>173373571</v>
      </c>
      <c r="F40" s="34">
        <f>B40+D40-E40</f>
        <v>0</v>
      </c>
      <c r="G40" s="35"/>
    </row>
    <row r="41" spans="1:9" ht="15.5">
      <c r="A41" s="29" t="s">
        <v>119</v>
      </c>
      <c r="B41" s="20"/>
      <c r="C41" s="30"/>
      <c r="D41" s="31"/>
      <c r="E41" s="32"/>
      <c r="F41" s="20"/>
      <c r="G41" s="30"/>
    </row>
    <row r="42" spans="1:9" ht="15.5">
      <c r="A42" s="29" t="s">
        <v>120</v>
      </c>
      <c r="B42" s="38">
        <v>57619.66</v>
      </c>
      <c r="C42" s="30"/>
      <c r="D42" s="59">
        <v>17278800</v>
      </c>
      <c r="E42" s="60">
        <v>17163226</v>
      </c>
      <c r="F42" s="38">
        <f t="shared" ref="F42:F47" si="2">B42+D42-E42</f>
        <v>173193.66000000015</v>
      </c>
      <c r="G42" s="30"/>
      <c r="H42" s="182">
        <f>F42+F43+F44+F45+F46</f>
        <v>949438422.30999994</v>
      </c>
    </row>
    <row r="43" spans="1:9" ht="15.5">
      <c r="A43" s="29" t="s">
        <v>121</v>
      </c>
      <c r="B43" s="62">
        <v>238301566</v>
      </c>
      <c r="C43" s="63"/>
      <c r="D43" s="64">
        <v>2018695356</v>
      </c>
      <c r="E43" s="65">
        <v>2193736315</v>
      </c>
      <c r="F43" s="62">
        <f t="shared" si="2"/>
        <v>63260607</v>
      </c>
      <c r="G43" s="63"/>
    </row>
    <row r="44" spans="1:9" ht="15.5">
      <c r="A44" s="29" t="s">
        <v>36</v>
      </c>
      <c r="B44" s="38">
        <v>0.65</v>
      </c>
      <c r="C44" s="30"/>
      <c r="D44" s="31">
        <v>6240784</v>
      </c>
      <c r="E44" s="32">
        <f>6271253-30469</f>
        <v>6240784</v>
      </c>
      <c r="F44" s="38">
        <f>B44+D44-E44</f>
        <v>0.65000000037252903</v>
      </c>
      <c r="G44" s="30"/>
    </row>
    <row r="45" spans="1:9" ht="15.5">
      <c r="A45" s="29" t="s">
        <v>37</v>
      </c>
      <c r="B45" s="20">
        <v>0</v>
      </c>
      <c r="C45" s="30"/>
      <c r="D45" s="31">
        <f>1878725761</f>
        <v>1878725761</v>
      </c>
      <c r="E45" s="32">
        <v>1693721140</v>
      </c>
      <c r="F45" s="20">
        <f t="shared" si="2"/>
        <v>185004621</v>
      </c>
      <c r="G45" s="30"/>
    </row>
    <row r="46" spans="1:9" ht="15.5">
      <c r="A46" s="29" t="s">
        <v>122</v>
      </c>
      <c r="B46" s="20">
        <v>681000000</v>
      </c>
      <c r="C46" s="30"/>
      <c r="D46" s="31">
        <v>20000000</v>
      </c>
      <c r="E46" s="32"/>
      <c r="F46" s="20">
        <f t="shared" si="2"/>
        <v>701000000</v>
      </c>
      <c r="G46" s="30"/>
    </row>
    <row r="47" spans="1:9" ht="15.5">
      <c r="A47" s="29" t="s">
        <v>123</v>
      </c>
      <c r="B47" s="20">
        <v>0</v>
      </c>
      <c r="C47" s="30"/>
      <c r="D47" s="31"/>
      <c r="E47" s="32"/>
      <c r="F47" s="20">
        <f t="shared" si="2"/>
        <v>0</v>
      </c>
      <c r="G47" s="30"/>
    </row>
    <row r="48" spans="1:9" ht="15.5">
      <c r="A48" s="29" t="s">
        <v>124</v>
      </c>
      <c r="B48" s="20">
        <v>270000</v>
      </c>
      <c r="C48" s="30"/>
      <c r="D48" s="31"/>
      <c r="E48" s="32"/>
      <c r="F48" s="20">
        <f>B48-E48+D48</f>
        <v>270000</v>
      </c>
      <c r="G48" s="30"/>
    </row>
    <row r="49" spans="1:11" ht="15.5">
      <c r="A49" s="67" t="s">
        <v>125</v>
      </c>
      <c r="B49" s="68">
        <v>75824458</v>
      </c>
      <c r="C49" s="69">
        <v>136557460</v>
      </c>
      <c r="D49" s="70">
        <v>143871420</v>
      </c>
      <c r="E49" s="71">
        <v>115085857</v>
      </c>
      <c r="F49" s="70">
        <f>B49+D49+G49-E49-C49</f>
        <v>83879238</v>
      </c>
      <c r="G49" s="71">
        <v>115826677</v>
      </c>
      <c r="H49" s="183">
        <f>F49+F50+F51+F52</f>
        <v>169397157</v>
      </c>
      <c r="I49" s="183">
        <f>G49+G50+G51+G52</f>
        <v>177187959</v>
      </c>
      <c r="J49" s="183">
        <f>G49-F49</f>
        <v>31947439</v>
      </c>
      <c r="K49" t="s">
        <v>155</v>
      </c>
    </row>
    <row r="50" spans="1:11" ht="15.5">
      <c r="A50" s="67" t="s">
        <v>126</v>
      </c>
      <c r="B50" s="40">
        <v>145292</v>
      </c>
      <c r="C50" s="63">
        <v>47997614</v>
      </c>
      <c r="D50" s="43">
        <v>15500000</v>
      </c>
      <c r="E50" s="39"/>
      <c r="F50" s="43">
        <f>B50+D50+G50-E50-C50</f>
        <v>145292</v>
      </c>
      <c r="G50" s="39">
        <v>32497614</v>
      </c>
      <c r="K50" t="s">
        <v>155</v>
      </c>
    </row>
    <row r="51" spans="1:11" ht="15.5">
      <c r="A51" s="29" t="s">
        <v>127</v>
      </c>
      <c r="B51" s="20">
        <v>85372627</v>
      </c>
      <c r="C51" s="30"/>
      <c r="D51" s="31"/>
      <c r="E51" s="32"/>
      <c r="F51" s="31">
        <f>B51+D51</f>
        <v>85372627</v>
      </c>
      <c r="G51" s="32">
        <f>C51+E51</f>
        <v>0</v>
      </c>
      <c r="K51" t="s">
        <v>155</v>
      </c>
    </row>
    <row r="52" spans="1:11" ht="15.5">
      <c r="A52" s="29" t="s">
        <v>128</v>
      </c>
      <c r="B52" s="20"/>
      <c r="C52" s="30">
        <v>21611110</v>
      </c>
      <c r="D52" s="31">
        <f>8160315+30469</f>
        <v>8190784</v>
      </c>
      <c r="E52" s="32">
        <v>15443342</v>
      </c>
      <c r="F52" s="20"/>
      <c r="G52" s="30">
        <f>C52+E52-D52</f>
        <v>28863668</v>
      </c>
      <c r="K52" t="s">
        <v>155</v>
      </c>
    </row>
    <row r="53" spans="1:11" ht="15.5">
      <c r="A53" s="29" t="s">
        <v>129</v>
      </c>
      <c r="B53" s="20">
        <v>586641832</v>
      </c>
      <c r="C53" s="30">
        <v>31789366</v>
      </c>
      <c r="D53" s="31">
        <v>264361716</v>
      </c>
      <c r="E53" s="39">
        <v>343671088</v>
      </c>
      <c r="F53" s="20">
        <f>B53-C53+D53-E53+G53</f>
        <v>477306089</v>
      </c>
      <c r="G53" s="32">
        <v>1762995</v>
      </c>
      <c r="K53" t="s">
        <v>155</v>
      </c>
    </row>
    <row r="54" spans="1:11" ht="15.5">
      <c r="A54" s="29" t="s">
        <v>46</v>
      </c>
      <c r="B54" s="20"/>
      <c r="C54" s="30"/>
      <c r="D54" s="31"/>
      <c r="E54" s="32"/>
      <c r="F54" s="20"/>
      <c r="G54" s="32"/>
      <c r="K54" t="s">
        <v>155</v>
      </c>
    </row>
    <row r="55" spans="1:11" ht="31">
      <c r="A55" s="187" t="s">
        <v>130</v>
      </c>
      <c r="B55" s="20">
        <v>0</v>
      </c>
      <c r="C55" s="30"/>
      <c r="D55" s="31"/>
      <c r="E55" s="32"/>
      <c r="F55" s="20">
        <f>B55+D55-E55</f>
        <v>0</v>
      </c>
      <c r="G55" s="30"/>
    </row>
    <row r="56" spans="1:11" ht="15.5">
      <c r="A56" s="58" t="s">
        <v>131</v>
      </c>
      <c r="B56" s="20">
        <v>0</v>
      </c>
      <c r="C56" s="30"/>
      <c r="D56" s="31"/>
      <c r="E56" s="32"/>
      <c r="F56" s="20">
        <f t="shared" ref="F56" si="3">B56+D56-E56</f>
        <v>0</v>
      </c>
      <c r="G56" s="30"/>
    </row>
    <row r="57" spans="1:11" ht="15.5">
      <c r="A57" s="29" t="s">
        <v>132</v>
      </c>
      <c r="B57" s="20"/>
      <c r="C57" s="30">
        <v>689061758</v>
      </c>
      <c r="D57" s="31">
        <v>18334800</v>
      </c>
      <c r="E57" s="32">
        <v>16303158</v>
      </c>
      <c r="F57" s="20"/>
      <c r="G57" s="30">
        <f>C57+E57-D57</f>
        <v>687030116</v>
      </c>
    </row>
    <row r="58" spans="1:11" ht="15.5">
      <c r="A58" s="45" t="s">
        <v>49</v>
      </c>
      <c r="B58" s="20">
        <v>5504560</v>
      </c>
      <c r="C58" s="30"/>
      <c r="D58" s="31">
        <f>2114015+866662</f>
        <v>2980677</v>
      </c>
      <c r="E58" s="32">
        <f>1998151+2618200</f>
        <v>4616351</v>
      </c>
      <c r="F58" s="20">
        <f>B58+D58-E58</f>
        <v>3868886</v>
      </c>
      <c r="G58" s="30"/>
      <c r="I58" s="183">
        <f>G59+G60+G61+G62+G63+G64</f>
        <v>87452757</v>
      </c>
    </row>
    <row r="59" spans="1:11" ht="15.5">
      <c r="A59" s="45" t="s">
        <v>50</v>
      </c>
      <c r="B59" s="20"/>
      <c r="C59" s="30">
        <v>102109531</v>
      </c>
      <c r="D59" s="31">
        <v>72115956</v>
      </c>
      <c r="E59" s="71">
        <f>44132294-1438</f>
        <v>44130856</v>
      </c>
      <c r="F59" s="20"/>
      <c r="G59" s="30">
        <f t="shared" ref="G59:G64" si="4">C59+E59-D59</f>
        <v>74124431</v>
      </c>
      <c r="I59" s="183">
        <f>F58+F59+F60+F61+F62+F63+F64+F65+F66+F67+F68</f>
        <v>4350054</v>
      </c>
    </row>
    <row r="60" spans="1:11" ht="15.5">
      <c r="A60" s="45" t="s">
        <v>51</v>
      </c>
      <c r="B60" s="72"/>
      <c r="C60" s="42">
        <v>8002151</v>
      </c>
      <c r="D60" s="56">
        <v>15512330</v>
      </c>
      <c r="E60" s="57">
        <f>60651424+66952-48203164</f>
        <v>12515212</v>
      </c>
      <c r="F60" s="72"/>
      <c r="G60" s="42">
        <f t="shared" si="4"/>
        <v>5005033</v>
      </c>
    </row>
    <row r="61" spans="1:11" ht="15.5">
      <c r="A61" s="45" t="s">
        <v>52</v>
      </c>
      <c r="B61" s="72"/>
      <c r="C61" s="30">
        <v>1434255</v>
      </c>
      <c r="D61" s="31">
        <v>1542548</v>
      </c>
      <c r="E61" s="32">
        <v>945630</v>
      </c>
      <c r="F61" s="20"/>
      <c r="G61" s="30">
        <f t="shared" si="4"/>
        <v>837337</v>
      </c>
    </row>
    <row r="62" spans="1:11" ht="15.5">
      <c r="A62" s="45" t="s">
        <v>53</v>
      </c>
      <c r="B62" s="72"/>
      <c r="C62" s="30">
        <v>8950058</v>
      </c>
      <c r="D62" s="31">
        <v>8741107</v>
      </c>
      <c r="E62" s="32">
        <v>5358571</v>
      </c>
      <c r="F62" s="20"/>
      <c r="G62" s="30">
        <f t="shared" si="4"/>
        <v>5567522</v>
      </c>
    </row>
    <row r="63" spans="1:11" ht="15.5">
      <c r="A63" s="45" t="s">
        <v>54</v>
      </c>
      <c r="B63" s="20"/>
      <c r="C63" s="30">
        <v>38005</v>
      </c>
      <c r="D63" s="31">
        <v>66205</v>
      </c>
      <c r="E63" s="32">
        <v>66205</v>
      </c>
      <c r="F63" s="20"/>
      <c r="G63" s="30">
        <f t="shared" si="4"/>
        <v>38005</v>
      </c>
    </row>
    <row r="64" spans="1:11" ht="15.5">
      <c r="A64" s="45" t="s">
        <v>55</v>
      </c>
      <c r="B64" s="20"/>
      <c r="C64" s="30">
        <v>1880429</v>
      </c>
      <c r="D64" s="31">
        <v>1455030</v>
      </c>
      <c r="E64" s="32">
        <v>1455030</v>
      </c>
      <c r="F64" s="20"/>
      <c r="G64" s="30">
        <f t="shared" si="4"/>
        <v>1880429</v>
      </c>
    </row>
    <row r="65" spans="1:11" ht="15.5">
      <c r="A65" s="45" t="s">
        <v>56</v>
      </c>
      <c r="B65" s="20"/>
      <c r="C65" s="30"/>
      <c r="D65" s="31">
        <v>119240</v>
      </c>
      <c r="E65" s="32">
        <v>119240</v>
      </c>
      <c r="F65" s="20">
        <f t="shared" ref="F65:F68" si="5">B65+D65-E65</f>
        <v>0</v>
      </c>
      <c r="G65" s="30"/>
    </row>
    <row r="66" spans="1:11" ht="15.5">
      <c r="A66" s="45" t="s">
        <v>57</v>
      </c>
      <c r="B66" s="20">
        <v>35518</v>
      </c>
      <c r="C66" s="30"/>
      <c r="D66" s="31">
        <v>32213</v>
      </c>
      <c r="E66" s="32">
        <v>32213</v>
      </c>
      <c r="F66" s="20">
        <f t="shared" si="5"/>
        <v>35518</v>
      </c>
      <c r="G66" s="30"/>
    </row>
    <row r="67" spans="1:11" ht="15.5">
      <c r="A67" s="45" t="s">
        <v>58</v>
      </c>
      <c r="B67" s="20">
        <v>0</v>
      </c>
      <c r="C67" s="30"/>
      <c r="D67" s="31"/>
      <c r="E67" s="32"/>
      <c r="F67" s="20">
        <f t="shared" si="5"/>
        <v>0</v>
      </c>
      <c r="G67" s="30"/>
    </row>
    <row r="68" spans="1:11" ht="15.5">
      <c r="A68" s="73" t="s">
        <v>59</v>
      </c>
      <c r="B68" s="20">
        <v>439017</v>
      </c>
      <c r="C68" s="30"/>
      <c r="D68" s="31">
        <v>901033</v>
      </c>
      <c r="E68" s="32">
        <v>894400</v>
      </c>
      <c r="F68" s="20">
        <f t="shared" si="5"/>
        <v>445650</v>
      </c>
      <c r="G68" s="30"/>
    </row>
    <row r="69" spans="1:11" ht="15.5">
      <c r="A69" s="45" t="s">
        <v>60</v>
      </c>
      <c r="B69" s="20"/>
      <c r="C69" s="30">
        <v>346337</v>
      </c>
      <c r="D69" s="43">
        <v>382000</v>
      </c>
      <c r="E69" s="32">
        <v>435273</v>
      </c>
      <c r="F69" s="20"/>
      <c r="G69" s="30">
        <f>C69+E69-D69</f>
        <v>399610</v>
      </c>
      <c r="I69" s="183">
        <f>G69+G70+G71+G72+G73</f>
        <v>4541776</v>
      </c>
      <c r="K69" t="s">
        <v>155</v>
      </c>
    </row>
    <row r="70" spans="1:11" ht="15.5">
      <c r="A70" s="45" t="s">
        <v>61</v>
      </c>
      <c r="B70" s="20"/>
      <c r="C70" s="30">
        <v>39725</v>
      </c>
      <c r="D70" s="31">
        <v>39720</v>
      </c>
      <c r="E70" s="32">
        <v>45027</v>
      </c>
      <c r="F70" s="20"/>
      <c r="G70" s="30">
        <f>C70+E70-D70</f>
        <v>45032</v>
      </c>
    </row>
    <row r="71" spans="1:11" ht="15.5">
      <c r="A71" s="45" t="s">
        <v>62</v>
      </c>
      <c r="B71" s="20"/>
      <c r="C71" s="30">
        <v>2979675</v>
      </c>
      <c r="D71" s="31">
        <v>3260700</v>
      </c>
      <c r="E71" s="32">
        <v>3556636</v>
      </c>
      <c r="F71" s="20"/>
      <c r="G71" s="30">
        <f t="shared" ref="G71:G74" si="6">C71+E71-D71</f>
        <v>3275611</v>
      </c>
    </row>
    <row r="72" spans="1:11" ht="15.5">
      <c r="A72" s="45" t="s">
        <v>63</v>
      </c>
      <c r="B72" s="20"/>
      <c r="C72" s="30">
        <v>753120</v>
      </c>
      <c r="D72" s="31">
        <v>753500</v>
      </c>
      <c r="E72" s="32">
        <v>821903</v>
      </c>
      <c r="F72" s="20"/>
      <c r="G72" s="30">
        <f t="shared" si="6"/>
        <v>821523</v>
      </c>
    </row>
    <row r="73" spans="1:11" ht="15.5">
      <c r="A73" s="45" t="s">
        <v>64</v>
      </c>
      <c r="B73" s="20"/>
      <c r="C73" s="30">
        <v>0</v>
      </c>
      <c r="D73" s="31"/>
      <c r="E73" s="32"/>
      <c r="F73" s="20"/>
      <c r="G73" s="30">
        <f t="shared" si="6"/>
        <v>0</v>
      </c>
    </row>
    <row r="74" spans="1:11" ht="15.5">
      <c r="A74" s="29" t="s">
        <v>133</v>
      </c>
      <c r="B74" s="20"/>
      <c r="C74" s="30">
        <v>6723194</v>
      </c>
      <c r="D74" s="31">
        <v>15876136</v>
      </c>
      <c r="E74" s="32">
        <v>16290348</v>
      </c>
      <c r="F74" s="34"/>
      <c r="G74" s="30">
        <f t="shared" si="6"/>
        <v>7137406</v>
      </c>
    </row>
    <row r="75" spans="1:11" ht="15.5">
      <c r="A75" s="74" t="s">
        <v>134</v>
      </c>
      <c r="B75" s="43">
        <v>66050</v>
      </c>
      <c r="C75" s="39">
        <v>88582</v>
      </c>
      <c r="D75" s="43">
        <v>3299400</v>
      </c>
      <c r="E75" s="39">
        <v>3276267</v>
      </c>
      <c r="F75" s="43">
        <f>B75+D75+G75-E75-C75</f>
        <v>62724</v>
      </c>
      <c r="G75" s="39">
        <v>62123</v>
      </c>
    </row>
    <row r="76" spans="1:11" ht="15.5">
      <c r="A76" s="75" t="s">
        <v>135</v>
      </c>
      <c r="B76" s="40">
        <v>367611</v>
      </c>
      <c r="C76" s="63" t="s">
        <v>0</v>
      </c>
      <c r="D76" s="43"/>
      <c r="E76" s="39">
        <v>33000</v>
      </c>
      <c r="F76" s="40">
        <f>B76+D76-E76</f>
        <v>334611</v>
      </c>
      <c r="G76" s="63" t="s">
        <v>0</v>
      </c>
    </row>
    <row r="77" spans="1:11" ht="15.5">
      <c r="A77" s="45" t="s">
        <v>136</v>
      </c>
      <c r="B77" s="20"/>
      <c r="C77" s="30">
        <v>118430</v>
      </c>
      <c r="D77" s="31">
        <v>42441</v>
      </c>
      <c r="E77" s="32">
        <v>70077</v>
      </c>
      <c r="F77" s="20"/>
      <c r="G77" s="30">
        <f>C77+E77-D77</f>
        <v>146066</v>
      </c>
      <c r="H77" s="183">
        <f>SUM(F77:F82)</f>
        <v>110801206</v>
      </c>
      <c r="I77" s="183">
        <f>SUM(G77:G82)</f>
        <v>89011914</v>
      </c>
      <c r="J77" t="s">
        <v>155</v>
      </c>
    </row>
    <row r="78" spans="1:11" ht="15.5">
      <c r="A78" s="45" t="s">
        <v>137</v>
      </c>
      <c r="B78" s="20"/>
      <c r="C78" s="30">
        <v>262581</v>
      </c>
      <c r="D78" s="31"/>
      <c r="E78" s="32"/>
      <c r="F78" s="20"/>
      <c r="G78" s="30">
        <f>C78+E78-D78</f>
        <v>262581</v>
      </c>
      <c r="J78" t="s">
        <v>155</v>
      </c>
    </row>
    <row r="79" spans="1:11" ht="15.5">
      <c r="A79" s="45" t="s">
        <v>138</v>
      </c>
      <c r="B79" s="20">
        <v>1850000</v>
      </c>
      <c r="C79" s="30"/>
      <c r="D79" s="31">
        <v>5924400</v>
      </c>
      <c r="E79" s="32">
        <v>7774400</v>
      </c>
      <c r="F79" s="20"/>
      <c r="G79" s="30">
        <f>E79-D79-B79</f>
        <v>0</v>
      </c>
      <c r="J79" t="s">
        <v>155</v>
      </c>
    </row>
    <row r="80" spans="1:11" ht="15.5">
      <c r="A80" s="45" t="s">
        <v>139</v>
      </c>
      <c r="B80" s="20"/>
      <c r="C80" s="30">
        <v>66491666</v>
      </c>
      <c r="D80" s="31">
        <v>9482620</v>
      </c>
      <c r="E80" s="32"/>
      <c r="F80" s="20"/>
      <c r="G80" s="30">
        <f>C80-D80</f>
        <v>57009046</v>
      </c>
      <c r="J80" t="s">
        <v>155</v>
      </c>
    </row>
    <row r="81" spans="1:10" ht="15.5">
      <c r="A81" s="45" t="s">
        <v>140</v>
      </c>
      <c r="B81" s="20">
        <v>103628480</v>
      </c>
      <c r="C81" s="30"/>
      <c r="D81" s="31"/>
      <c r="E81" s="32"/>
      <c r="F81" s="20">
        <f>B81+D81-E81</f>
        <v>103628480</v>
      </c>
      <c r="G81" s="30"/>
      <c r="J81" t="s">
        <v>155</v>
      </c>
    </row>
    <row r="82" spans="1:10" ht="15.5">
      <c r="A82" s="76" t="s">
        <v>141</v>
      </c>
      <c r="B82" s="20">
        <v>15857457</v>
      </c>
      <c r="C82" s="30">
        <v>31137352</v>
      </c>
      <c r="D82" s="31">
        <v>-8702750</v>
      </c>
      <c r="E82" s="32">
        <v>438850</v>
      </c>
      <c r="F82" s="20">
        <f>B82+D82+G82-E82-C82</f>
        <v>7172726</v>
      </c>
      <c r="G82" s="30">
        <v>31594221</v>
      </c>
      <c r="H82" s="183">
        <f>G82-F82</f>
        <v>24421495</v>
      </c>
      <c r="J82" t="s">
        <v>155</v>
      </c>
    </row>
    <row r="83" spans="1:10" ht="15.5">
      <c r="A83" s="29" t="s">
        <v>142</v>
      </c>
      <c r="B83" s="20"/>
      <c r="C83" s="30">
        <v>57772000</v>
      </c>
      <c r="D83" s="31"/>
      <c r="E83" s="32"/>
      <c r="F83" s="20"/>
      <c r="G83" s="30">
        <f>C83</f>
        <v>57772000</v>
      </c>
    </row>
    <row r="84" spans="1:10" ht="15.5">
      <c r="A84" s="29" t="s">
        <v>143</v>
      </c>
      <c r="B84" s="20"/>
      <c r="C84" s="30">
        <v>6032500</v>
      </c>
      <c r="D84" s="31"/>
      <c r="E84" s="32"/>
      <c r="F84" s="20"/>
      <c r="G84" s="30">
        <f>C84</f>
        <v>6032500</v>
      </c>
    </row>
    <row r="85" spans="1:10" ht="15.5">
      <c r="A85" s="29" t="s">
        <v>144</v>
      </c>
      <c r="B85" s="20"/>
      <c r="C85" s="30"/>
      <c r="D85" s="31"/>
      <c r="E85" s="32"/>
      <c r="F85" s="20"/>
      <c r="G85" s="30"/>
    </row>
    <row r="86" spans="1:10" ht="15.5">
      <c r="A86" s="58" t="s">
        <v>145</v>
      </c>
      <c r="B86" s="20"/>
      <c r="C86" s="30">
        <v>2099329020</v>
      </c>
      <c r="D86" s="43">
        <f>37234259+288845</f>
        <v>37523104</v>
      </c>
      <c r="E86" s="32">
        <v>78057674</v>
      </c>
      <c r="F86" s="20"/>
      <c r="G86" s="30">
        <f>C86+E86-D86</f>
        <v>2139863590</v>
      </c>
    </row>
    <row r="87" spans="1:10" ht="15.5">
      <c r="A87" s="29" t="s">
        <v>146</v>
      </c>
      <c r="B87" s="20"/>
      <c r="C87" s="30">
        <v>60761550</v>
      </c>
      <c r="D87" s="31">
        <f>219166778-7194</f>
        <v>219159584</v>
      </c>
      <c r="E87" s="32">
        <f>158405228-7194</f>
        <v>158398034</v>
      </c>
      <c r="F87" s="20"/>
      <c r="G87" s="30">
        <f>E87+C87-D87</f>
        <v>0</v>
      </c>
    </row>
    <row r="88" spans="1:10" ht="15.5">
      <c r="A88" s="29" t="s">
        <v>147</v>
      </c>
      <c r="B88" s="20"/>
      <c r="C88" s="30">
        <v>4853479</v>
      </c>
      <c r="D88" s="31">
        <f>2046081+5405413-30469+30469</f>
        <v>7451494</v>
      </c>
      <c r="E88" s="71">
        <v>2598015</v>
      </c>
      <c r="F88" s="20"/>
      <c r="G88" s="30">
        <f>C88+E88-D88</f>
        <v>0</v>
      </c>
    </row>
    <row r="89" spans="1:10" ht="15.5">
      <c r="A89" s="29" t="s">
        <v>148</v>
      </c>
      <c r="B89" s="20"/>
      <c r="C89" s="30"/>
      <c r="D89" s="31">
        <v>954649</v>
      </c>
      <c r="E89" s="32">
        <v>954649</v>
      </c>
      <c r="F89" s="20"/>
      <c r="G89" s="30">
        <f>C89+E89-D89</f>
        <v>0</v>
      </c>
    </row>
    <row r="90" spans="1:10" ht="15.5">
      <c r="A90" s="29" t="s">
        <v>80</v>
      </c>
      <c r="B90" s="20"/>
      <c r="C90" s="30">
        <v>34879931</v>
      </c>
      <c r="D90" s="31">
        <v>2362804</v>
      </c>
      <c r="E90" s="32">
        <v>1583523</v>
      </c>
      <c r="F90" s="20"/>
      <c r="G90" s="30">
        <f>C90+E90-D90</f>
        <v>34100650</v>
      </c>
    </row>
    <row r="91" spans="1:10" ht="15.5">
      <c r="A91" s="29" t="s">
        <v>81</v>
      </c>
      <c r="B91" s="20"/>
      <c r="C91" s="30">
        <v>452941</v>
      </c>
      <c r="D91" s="31">
        <v>951737</v>
      </c>
      <c r="E91" s="32">
        <v>1373842</v>
      </c>
      <c r="F91" s="20"/>
      <c r="G91" s="30">
        <f>C91+E91-D91</f>
        <v>875046</v>
      </c>
    </row>
    <row r="92" spans="1:10" ht="15.5">
      <c r="A92" s="29" t="s">
        <v>82</v>
      </c>
      <c r="B92" s="20">
        <v>0</v>
      </c>
      <c r="C92" s="30"/>
      <c r="D92" s="31">
        <v>71213</v>
      </c>
      <c r="E92" s="32"/>
      <c r="F92" s="20">
        <f>B92+D92-E92</f>
        <v>71213</v>
      </c>
      <c r="G92" s="30"/>
    </row>
    <row r="93" spans="1:10" ht="15.5">
      <c r="A93" s="77" t="s">
        <v>149</v>
      </c>
      <c r="B93" s="78">
        <v>13123006</v>
      </c>
      <c r="C93" s="79"/>
      <c r="D93" s="80">
        <v>84361875</v>
      </c>
      <c r="E93" s="81">
        <v>97484881</v>
      </c>
      <c r="F93" s="78">
        <f>B93+D93-E93</f>
        <v>0</v>
      </c>
      <c r="G93" s="79"/>
    </row>
    <row r="94" spans="1:10" ht="16" thickBot="1">
      <c r="A94" s="82"/>
      <c r="B94" s="83">
        <f t="shared" ref="B94:G94" si="7">SUM(B8:B93)</f>
        <v>4115886365.3099999</v>
      </c>
      <c r="C94" s="84">
        <f t="shared" si="7"/>
        <v>4115891148</v>
      </c>
      <c r="D94" s="83">
        <f t="shared" si="7"/>
        <v>6388575006</v>
      </c>
      <c r="E94" s="84">
        <f t="shared" si="7"/>
        <v>6388575006</v>
      </c>
      <c r="F94" s="84">
        <f t="shared" si="7"/>
        <v>3993711699.3099999</v>
      </c>
      <c r="G94" s="85">
        <f t="shared" si="7"/>
        <v>3993716482</v>
      </c>
    </row>
    <row r="95" spans="1:10" ht="15.5">
      <c r="A95" s="7"/>
      <c r="B95" s="7"/>
      <c r="C95" s="86">
        <f>B94-C94</f>
        <v>-4782.6900000572205</v>
      </c>
      <c r="D95" s="6" t="s">
        <v>0</v>
      </c>
      <c r="E95" s="87">
        <f>D94-E94</f>
        <v>0</v>
      </c>
      <c r="F95" s="7"/>
      <c r="G95" s="86">
        <f>G94-F94</f>
        <v>4782.6900000572205</v>
      </c>
    </row>
  </sheetData>
  <pageMargins left="0.70866141732283472" right="0.70866141732283472" top="0.74803149606299213" bottom="0.74803149606299213" header="0.31496062992125984" footer="0.31496062992125984"/>
  <pageSetup paperSize="9" scale="6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5"/>
  <sheetViews>
    <sheetView topLeftCell="A81" workbookViewId="0">
      <selection activeCell="A85" sqref="A85"/>
    </sheetView>
  </sheetViews>
  <sheetFormatPr defaultRowHeight="14.5"/>
  <cols>
    <col min="1" max="1" width="58.08984375" customWidth="1"/>
    <col min="2" max="2" width="13.90625" customWidth="1"/>
    <col min="3" max="3" width="13.81640625" customWidth="1"/>
    <col min="4" max="4" width="14.1796875" customWidth="1"/>
    <col min="5" max="5" width="12.453125" customWidth="1"/>
    <col min="6" max="6" width="14.6328125" customWidth="1"/>
    <col min="7" max="7" width="12" customWidth="1"/>
  </cols>
  <sheetData>
    <row r="1" spans="1:7">
      <c r="A1" s="1"/>
      <c r="B1" s="1"/>
      <c r="C1" s="1"/>
      <c r="D1" s="2"/>
      <c r="E1" s="2"/>
      <c r="F1" s="1"/>
      <c r="G1" s="1"/>
    </row>
    <row r="2" spans="1:7" ht="15" thickBot="1">
      <c r="A2" s="1"/>
      <c r="B2" s="1"/>
      <c r="C2" s="1"/>
      <c r="D2" s="2"/>
      <c r="E2" s="2"/>
      <c r="F2" s="1"/>
      <c r="G2" s="1"/>
    </row>
    <row r="3" spans="1:7" ht="16" thickBot="1">
      <c r="A3" s="3" t="s">
        <v>0</v>
      </c>
      <c r="C3" s="4">
        <v>44286</v>
      </c>
      <c r="D3" s="5"/>
      <c r="E3" s="6"/>
      <c r="F3" s="7"/>
      <c r="G3" s="7"/>
    </row>
    <row r="4" spans="1:7" ht="15.5">
      <c r="A4" s="7" t="s">
        <v>0</v>
      </c>
      <c r="B4" s="7"/>
      <c r="C4" s="7"/>
      <c r="D4" s="6"/>
      <c r="E4" s="6"/>
      <c r="F4" s="7"/>
      <c r="G4" s="7"/>
    </row>
    <row r="5" spans="1:7" ht="16" thickBot="1">
      <c r="A5" s="7"/>
      <c r="B5" s="7"/>
      <c r="C5" s="7"/>
      <c r="D5" s="6"/>
      <c r="E5" s="6"/>
      <c r="F5" s="7"/>
      <c r="G5" s="7"/>
    </row>
    <row r="6" spans="1:7" ht="16" thickBot="1">
      <c r="A6" s="8" t="s">
        <v>0</v>
      </c>
      <c r="B6" s="9" t="s">
        <v>1</v>
      </c>
      <c r="C6" s="9"/>
      <c r="D6" s="10" t="s">
        <v>2</v>
      </c>
      <c r="E6" s="11"/>
      <c r="F6" s="12" t="s">
        <v>3</v>
      </c>
      <c r="G6" s="13"/>
    </row>
    <row r="7" spans="1:7" ht="15.5">
      <c r="A7" s="14"/>
      <c r="B7" s="15" t="s">
        <v>4</v>
      </c>
      <c r="C7" s="16" t="s">
        <v>5</v>
      </c>
      <c r="D7" s="17" t="s">
        <v>4</v>
      </c>
      <c r="E7" s="17" t="s">
        <v>5</v>
      </c>
      <c r="F7" s="18" t="s">
        <v>4</v>
      </c>
      <c r="G7" s="15" t="s">
        <v>5</v>
      </c>
    </row>
    <row r="8" spans="1:7" ht="15.5">
      <c r="A8" s="19" t="s">
        <v>6</v>
      </c>
      <c r="B8" s="20"/>
      <c r="C8" s="21"/>
      <c r="D8" s="22"/>
      <c r="E8" s="22"/>
      <c r="F8" s="23"/>
      <c r="G8" s="24"/>
    </row>
    <row r="9" spans="1:7" ht="15.5">
      <c r="A9" s="25" t="s">
        <v>7</v>
      </c>
      <c r="B9" s="20"/>
      <c r="C9" s="24"/>
      <c r="D9" s="26"/>
      <c r="E9" s="27"/>
      <c r="F9" s="28"/>
      <c r="G9" s="24"/>
    </row>
    <row r="10" spans="1:7" ht="15.5">
      <c r="A10" s="29" t="s">
        <v>8</v>
      </c>
      <c r="B10" s="20"/>
      <c r="C10" s="30"/>
      <c r="D10" s="31"/>
      <c r="E10" s="32"/>
      <c r="F10" s="20"/>
      <c r="G10" s="30"/>
    </row>
    <row r="11" spans="1:7" ht="15.5">
      <c r="A11" s="29" t="s">
        <v>93</v>
      </c>
      <c r="B11" s="20"/>
      <c r="C11" s="30"/>
      <c r="D11" s="31"/>
      <c r="E11" s="32"/>
      <c r="F11" s="20"/>
      <c r="G11" s="30"/>
    </row>
    <row r="12" spans="1:7" ht="15.5">
      <c r="A12" s="29" t="s">
        <v>94</v>
      </c>
      <c r="B12" s="20"/>
      <c r="C12" s="30"/>
      <c r="D12" s="31"/>
      <c r="E12" s="32"/>
      <c r="F12" s="20"/>
      <c r="G12" s="30"/>
    </row>
    <row r="13" spans="1:7" ht="15.5">
      <c r="A13" s="29" t="s">
        <v>10</v>
      </c>
      <c r="B13" s="20"/>
      <c r="C13" s="30"/>
      <c r="D13" s="31"/>
      <c r="E13" s="32"/>
      <c r="F13" s="20"/>
      <c r="G13" s="30"/>
    </row>
    <row r="14" spans="1:7" ht="15.5">
      <c r="A14" s="33" t="s">
        <v>95</v>
      </c>
      <c r="B14" s="34"/>
      <c r="C14" s="35"/>
      <c r="D14" s="31"/>
      <c r="E14" s="32"/>
      <c r="F14" s="34"/>
      <c r="G14" s="35"/>
    </row>
    <row r="15" spans="1:7" ht="15.5">
      <c r="A15" s="36" t="s">
        <v>12</v>
      </c>
      <c r="B15" s="31"/>
      <c r="C15" s="32"/>
      <c r="D15" s="31"/>
      <c r="E15" s="32"/>
      <c r="F15" s="31"/>
      <c r="G15" s="32"/>
    </row>
    <row r="16" spans="1:7" ht="37.75" customHeight="1">
      <c r="A16" s="188" t="s">
        <v>96</v>
      </c>
      <c r="B16" s="38"/>
      <c r="C16" s="30"/>
      <c r="D16" s="31"/>
      <c r="E16" s="32"/>
      <c r="F16" s="38"/>
      <c r="G16" s="30"/>
    </row>
    <row r="17" spans="1:7" ht="37.25" customHeight="1">
      <c r="A17" s="184" t="s">
        <v>97</v>
      </c>
      <c r="B17" s="20"/>
      <c r="C17" s="30"/>
      <c r="D17" s="31"/>
      <c r="E17" s="32"/>
      <c r="F17" s="20"/>
      <c r="G17" s="30"/>
    </row>
    <row r="18" spans="1:7" ht="15.5">
      <c r="A18" s="29" t="s">
        <v>98</v>
      </c>
      <c r="B18" s="20"/>
      <c r="C18" s="30"/>
      <c r="D18" s="31"/>
      <c r="E18" s="32"/>
      <c r="F18" s="20"/>
      <c r="G18" s="30"/>
    </row>
    <row r="19" spans="1:7" ht="15.5">
      <c r="A19" s="29" t="s">
        <v>99</v>
      </c>
      <c r="B19" s="20"/>
      <c r="C19" s="30"/>
      <c r="D19" s="31"/>
      <c r="E19" s="32"/>
      <c r="F19" s="20"/>
      <c r="G19" s="30"/>
    </row>
    <row r="20" spans="1:7" ht="15.5">
      <c r="A20" s="29" t="s">
        <v>100</v>
      </c>
      <c r="B20" s="20"/>
      <c r="C20" s="30"/>
      <c r="D20" s="31"/>
      <c r="E20" s="32"/>
      <c r="F20" s="20"/>
      <c r="G20" s="30"/>
    </row>
    <row r="21" spans="1:7" ht="15.5">
      <c r="A21" s="29" t="s">
        <v>101</v>
      </c>
      <c r="B21" s="20"/>
      <c r="C21" s="30"/>
      <c r="D21" s="31"/>
      <c r="E21" s="39"/>
      <c r="F21" s="40"/>
      <c r="G21" s="30"/>
    </row>
    <row r="22" spans="1:7" ht="15.5">
      <c r="A22" s="37">
        <v>10.7</v>
      </c>
      <c r="B22" s="20"/>
      <c r="C22" s="30"/>
      <c r="D22" s="31"/>
      <c r="E22" s="32"/>
      <c r="F22" s="20"/>
      <c r="G22" s="30"/>
    </row>
    <row r="23" spans="1:7" ht="15.5">
      <c r="A23" s="41" t="s">
        <v>102</v>
      </c>
      <c r="B23" s="20"/>
      <c r="C23" s="30"/>
      <c r="D23" s="31"/>
      <c r="E23" s="39"/>
      <c r="F23" s="40"/>
      <c r="G23" s="30"/>
    </row>
    <row r="24" spans="1:7" ht="15.5">
      <c r="A24" s="41" t="s">
        <v>103</v>
      </c>
      <c r="B24" s="20"/>
      <c r="C24" s="30"/>
      <c r="D24" s="31"/>
      <c r="E24" s="32"/>
      <c r="F24" s="20"/>
      <c r="G24" s="42"/>
    </row>
    <row r="25" spans="1:7" ht="36.65" customHeight="1">
      <c r="A25" s="185" t="s">
        <v>104</v>
      </c>
      <c r="B25" s="34"/>
      <c r="C25" s="35"/>
      <c r="D25" s="43"/>
      <c r="E25" s="39"/>
      <c r="F25" s="44"/>
      <c r="G25" s="35"/>
    </row>
    <row r="26" spans="1:7" ht="15.5">
      <c r="A26" s="45" t="s">
        <v>105</v>
      </c>
      <c r="B26" s="34"/>
      <c r="C26" s="35"/>
      <c r="D26" s="31"/>
      <c r="E26" s="32"/>
      <c r="F26" s="20"/>
      <c r="G26" s="35"/>
    </row>
    <row r="27" spans="1:7" ht="15.5">
      <c r="A27" s="46" t="s">
        <v>106</v>
      </c>
      <c r="B27" s="47"/>
      <c r="C27" s="48"/>
      <c r="D27" s="47"/>
      <c r="E27" s="47"/>
      <c r="F27" s="49"/>
      <c r="G27" s="50"/>
    </row>
    <row r="28" spans="1:7" ht="15.5">
      <c r="A28" s="46" t="s">
        <v>107</v>
      </c>
      <c r="B28" s="47"/>
      <c r="C28" s="48"/>
      <c r="D28" s="47"/>
      <c r="E28" s="48"/>
      <c r="F28" s="47"/>
      <c r="G28" s="51"/>
    </row>
    <row r="29" spans="1:7" ht="15.5">
      <c r="A29" s="46" t="s">
        <v>112</v>
      </c>
      <c r="B29" s="47"/>
      <c r="C29" s="48"/>
      <c r="D29" s="47"/>
      <c r="E29" s="48"/>
      <c r="F29" s="47"/>
      <c r="G29" s="48"/>
    </row>
    <row r="30" spans="1:7" ht="15.5">
      <c r="A30" s="46" t="s">
        <v>26</v>
      </c>
      <c r="B30" s="47"/>
      <c r="C30" s="48"/>
      <c r="D30" s="47"/>
      <c r="E30" s="48"/>
      <c r="F30" s="47"/>
      <c r="G30" s="48"/>
    </row>
    <row r="31" spans="1:7" ht="15.5">
      <c r="A31" s="52" t="s">
        <v>108</v>
      </c>
      <c r="B31" s="47"/>
      <c r="C31" s="48"/>
      <c r="D31" s="47"/>
      <c r="E31" s="48"/>
      <c r="F31" s="47"/>
      <c r="G31" s="48"/>
    </row>
    <row r="32" spans="1:7" ht="31.75" customHeight="1">
      <c r="A32" s="186" t="s">
        <v>109</v>
      </c>
      <c r="B32" s="47"/>
      <c r="C32" s="48"/>
      <c r="D32" s="47"/>
      <c r="E32" s="48"/>
      <c r="F32" s="53"/>
      <c r="G32" s="48"/>
    </row>
    <row r="33" spans="1:7" ht="15.5">
      <c r="A33" s="33" t="s">
        <v>110</v>
      </c>
      <c r="B33" s="54"/>
      <c r="C33" s="55"/>
      <c r="D33" s="56"/>
      <c r="E33" s="56"/>
      <c r="F33" s="56"/>
      <c r="G33" s="57"/>
    </row>
    <row r="34" spans="1:7" ht="15.5">
      <c r="A34" s="33" t="s">
        <v>111</v>
      </c>
      <c r="B34" s="34"/>
      <c r="C34" s="35"/>
      <c r="D34" s="31"/>
      <c r="E34" s="32"/>
      <c r="F34" s="31"/>
      <c r="G34" s="32"/>
    </row>
    <row r="35" spans="1:7" ht="15.5">
      <c r="A35" s="58" t="s">
        <v>113</v>
      </c>
      <c r="B35" s="20"/>
      <c r="C35" s="30"/>
      <c r="D35" s="31"/>
      <c r="E35" s="32"/>
      <c r="F35" s="20"/>
      <c r="G35" s="30"/>
    </row>
    <row r="36" spans="1:7" ht="39" customHeight="1">
      <c r="A36" s="187" t="s">
        <v>114</v>
      </c>
      <c r="B36" s="20"/>
      <c r="C36" s="30"/>
      <c r="D36" s="31"/>
      <c r="E36" s="32"/>
      <c r="F36" s="20"/>
      <c r="G36" s="30"/>
    </row>
    <row r="37" spans="1:7" ht="15.5">
      <c r="A37" s="58" t="s">
        <v>115</v>
      </c>
      <c r="B37" s="20"/>
      <c r="C37" s="30"/>
      <c r="D37" s="31"/>
      <c r="E37" s="31"/>
      <c r="F37" s="20"/>
      <c r="G37" s="30"/>
    </row>
    <row r="38" spans="1:7" ht="15.5">
      <c r="A38" s="36" t="s">
        <v>116</v>
      </c>
      <c r="B38" s="56"/>
      <c r="C38" s="57"/>
      <c r="D38" s="56"/>
      <c r="E38" s="56"/>
      <c r="F38" s="54"/>
      <c r="G38" s="55"/>
    </row>
    <row r="39" spans="1:7" ht="15.5">
      <c r="A39" s="36" t="s">
        <v>117</v>
      </c>
      <c r="B39" s="31"/>
      <c r="C39" s="32"/>
      <c r="D39" s="31"/>
      <c r="E39" s="32"/>
      <c r="F39" s="34"/>
      <c r="G39" s="35"/>
    </row>
    <row r="40" spans="1:7" ht="15.5">
      <c r="A40" s="36" t="s">
        <v>118</v>
      </c>
      <c r="B40" s="31"/>
      <c r="C40" s="32"/>
      <c r="D40" s="31"/>
      <c r="E40" s="31"/>
      <c r="F40" s="34"/>
      <c r="G40" s="35"/>
    </row>
    <row r="41" spans="1:7" ht="15.5">
      <c r="A41" s="29" t="s">
        <v>119</v>
      </c>
      <c r="B41" s="20"/>
      <c r="C41" s="30"/>
      <c r="D41" s="31"/>
      <c r="E41" s="32"/>
      <c r="F41" s="20"/>
      <c r="G41" s="30"/>
    </row>
    <row r="42" spans="1:7" ht="15.5">
      <c r="A42" s="29" t="s">
        <v>120</v>
      </c>
      <c r="B42" s="38"/>
      <c r="C42" s="30"/>
      <c r="D42" s="59"/>
      <c r="E42" s="60"/>
      <c r="F42" s="38"/>
      <c r="G42" s="30"/>
    </row>
    <row r="43" spans="1:7" ht="15.5">
      <c r="A43" s="29" t="s">
        <v>121</v>
      </c>
      <c r="B43" s="62"/>
      <c r="C43" s="63"/>
      <c r="D43" s="64"/>
      <c r="E43" s="65"/>
      <c r="F43" s="62"/>
      <c r="G43" s="63"/>
    </row>
    <row r="44" spans="1:7" ht="15.5">
      <c r="A44" s="29" t="s">
        <v>36</v>
      </c>
      <c r="B44" s="38"/>
      <c r="C44" s="30"/>
      <c r="D44" s="31"/>
      <c r="E44" s="32"/>
      <c r="F44" s="38"/>
      <c r="G44" s="30"/>
    </row>
    <row r="45" spans="1:7" ht="15.5">
      <c r="A45" s="29" t="s">
        <v>37</v>
      </c>
      <c r="B45" s="20"/>
      <c r="C45" s="30"/>
      <c r="D45" s="31"/>
      <c r="E45" s="32"/>
      <c r="F45" s="20"/>
      <c r="G45" s="30"/>
    </row>
    <row r="46" spans="1:7" ht="15.5">
      <c r="A46" s="29" t="s">
        <v>122</v>
      </c>
      <c r="B46" s="20"/>
      <c r="C46" s="30"/>
      <c r="D46" s="31"/>
      <c r="E46" s="32"/>
      <c r="F46" s="20"/>
      <c r="G46" s="30"/>
    </row>
    <row r="47" spans="1:7" ht="15.5">
      <c r="A47" s="29" t="s">
        <v>123</v>
      </c>
      <c r="B47" s="20"/>
      <c r="C47" s="30"/>
      <c r="D47" s="31"/>
      <c r="E47" s="32"/>
      <c r="F47" s="20"/>
      <c r="G47" s="30"/>
    </row>
    <row r="48" spans="1:7" ht="15.5">
      <c r="A48" s="29" t="s">
        <v>124</v>
      </c>
      <c r="B48" s="20"/>
      <c r="C48" s="30"/>
      <c r="D48" s="31"/>
      <c r="E48" s="32"/>
      <c r="F48" s="20"/>
      <c r="G48" s="30"/>
    </row>
    <row r="49" spans="1:7" ht="15.5">
      <c r="A49" s="67" t="s">
        <v>125</v>
      </c>
      <c r="B49" s="68"/>
      <c r="C49" s="69"/>
      <c r="D49" s="70"/>
      <c r="E49" s="71"/>
      <c r="F49" s="70"/>
      <c r="G49" s="71"/>
    </row>
    <row r="50" spans="1:7" ht="15.5">
      <c r="A50" s="67" t="s">
        <v>126</v>
      </c>
      <c r="B50" s="40"/>
      <c r="C50" s="63"/>
      <c r="D50" s="43"/>
      <c r="E50" s="39"/>
      <c r="F50" s="43"/>
      <c r="G50" s="39"/>
    </row>
    <row r="51" spans="1:7" ht="15.5">
      <c r="A51" s="29" t="s">
        <v>127</v>
      </c>
      <c r="B51" s="20"/>
      <c r="C51" s="30"/>
      <c r="D51" s="31"/>
      <c r="E51" s="32"/>
      <c r="F51" s="31"/>
      <c r="G51" s="32"/>
    </row>
    <row r="52" spans="1:7" ht="15.5">
      <c r="A52" s="29" t="s">
        <v>128</v>
      </c>
      <c r="B52" s="20"/>
      <c r="C52" s="30"/>
      <c r="D52" s="31"/>
      <c r="E52" s="32"/>
      <c r="F52" s="20"/>
      <c r="G52" s="30"/>
    </row>
    <row r="53" spans="1:7" ht="15.5">
      <c r="A53" s="29" t="s">
        <v>129</v>
      </c>
      <c r="B53" s="20"/>
      <c r="C53" s="30"/>
      <c r="D53" s="31"/>
      <c r="E53" s="39"/>
      <c r="F53" s="20"/>
      <c r="G53" s="32"/>
    </row>
    <row r="54" spans="1:7" ht="15.5">
      <c r="A54" s="29" t="s">
        <v>46</v>
      </c>
      <c r="B54" s="20"/>
      <c r="C54" s="30"/>
      <c r="D54" s="31"/>
      <c r="E54" s="32"/>
      <c r="F54" s="20"/>
      <c r="G54" s="32"/>
    </row>
    <row r="55" spans="1:7" ht="30.65" customHeight="1">
      <c r="A55" s="187" t="s">
        <v>130</v>
      </c>
      <c r="B55" s="20"/>
      <c r="C55" s="30"/>
      <c r="D55" s="31"/>
      <c r="E55" s="32"/>
      <c r="F55" s="20"/>
      <c r="G55" s="30"/>
    </row>
    <row r="56" spans="1:7" ht="15.5">
      <c r="A56" s="58" t="s">
        <v>131</v>
      </c>
      <c r="B56" s="20"/>
      <c r="C56" s="30"/>
      <c r="D56" s="31"/>
      <c r="E56" s="32"/>
      <c r="F56" s="20"/>
      <c r="G56" s="30"/>
    </row>
    <row r="57" spans="1:7" ht="15.5">
      <c r="A57" s="29" t="s">
        <v>132</v>
      </c>
      <c r="B57" s="20"/>
      <c r="C57" s="30"/>
      <c r="D57" s="31"/>
      <c r="E57" s="32"/>
      <c r="F57" s="20"/>
      <c r="G57" s="30"/>
    </row>
    <row r="58" spans="1:7" ht="15.5">
      <c r="A58" s="45" t="s">
        <v>49</v>
      </c>
      <c r="B58" s="20"/>
      <c r="C58" s="30"/>
      <c r="D58" s="31"/>
      <c r="E58" s="32"/>
      <c r="F58" s="20"/>
      <c r="G58" s="30"/>
    </row>
    <row r="59" spans="1:7" ht="15.5">
      <c r="A59" s="45" t="s">
        <v>50</v>
      </c>
      <c r="B59" s="20"/>
      <c r="C59" s="30"/>
      <c r="D59" s="31"/>
      <c r="E59" s="71"/>
      <c r="F59" s="20"/>
      <c r="G59" s="30"/>
    </row>
    <row r="60" spans="1:7" ht="15.5">
      <c r="A60" s="45" t="s">
        <v>51</v>
      </c>
      <c r="B60" s="72"/>
      <c r="C60" s="42"/>
      <c r="D60" s="56"/>
      <c r="E60" s="57"/>
      <c r="F60" s="72"/>
      <c r="G60" s="42"/>
    </row>
    <row r="61" spans="1:7" ht="15.5">
      <c r="A61" s="45" t="s">
        <v>52</v>
      </c>
      <c r="B61" s="72"/>
      <c r="C61" s="30"/>
      <c r="D61" s="31"/>
      <c r="E61" s="32"/>
      <c r="F61" s="20"/>
      <c r="G61" s="30"/>
    </row>
    <row r="62" spans="1:7" ht="15.5">
      <c r="A62" s="45" t="s">
        <v>53</v>
      </c>
      <c r="B62" s="72"/>
      <c r="C62" s="30"/>
      <c r="D62" s="31"/>
      <c r="E62" s="32"/>
      <c r="F62" s="20"/>
      <c r="G62" s="30"/>
    </row>
    <row r="63" spans="1:7" ht="15.5">
      <c r="A63" s="45" t="s">
        <v>54</v>
      </c>
      <c r="B63" s="20"/>
      <c r="C63" s="30"/>
      <c r="D63" s="31"/>
      <c r="E63" s="32"/>
      <c r="F63" s="20"/>
      <c r="G63" s="30"/>
    </row>
    <row r="64" spans="1:7" ht="15.5">
      <c r="A64" s="45" t="s">
        <v>55</v>
      </c>
      <c r="B64" s="20"/>
      <c r="C64" s="30"/>
      <c r="D64" s="31"/>
      <c r="E64" s="32"/>
      <c r="F64" s="20"/>
      <c r="G64" s="30"/>
    </row>
    <row r="65" spans="1:7" ht="15.5">
      <c r="A65" s="45" t="s">
        <v>56</v>
      </c>
      <c r="B65" s="20"/>
      <c r="C65" s="30"/>
      <c r="D65" s="31"/>
      <c r="E65" s="32"/>
      <c r="F65" s="20"/>
      <c r="G65" s="30"/>
    </row>
    <row r="66" spans="1:7" ht="15.5">
      <c r="A66" s="45" t="s">
        <v>57</v>
      </c>
      <c r="B66" s="20"/>
      <c r="C66" s="30"/>
      <c r="D66" s="31"/>
      <c r="E66" s="32"/>
      <c r="F66" s="20"/>
      <c r="G66" s="30"/>
    </row>
    <row r="67" spans="1:7" ht="15.5">
      <c r="A67" s="45" t="s">
        <v>58</v>
      </c>
      <c r="B67" s="20"/>
      <c r="C67" s="30"/>
      <c r="D67" s="31"/>
      <c r="E67" s="32"/>
      <c r="F67" s="20"/>
      <c r="G67" s="30"/>
    </row>
    <row r="68" spans="1:7" ht="15.5">
      <c r="A68" s="73" t="s">
        <v>59</v>
      </c>
      <c r="B68" s="20"/>
      <c r="C68" s="30"/>
      <c r="D68" s="31"/>
      <c r="E68" s="32"/>
      <c r="F68" s="20"/>
      <c r="G68" s="30"/>
    </row>
    <row r="69" spans="1:7" ht="15.5">
      <c r="A69" s="45" t="s">
        <v>60</v>
      </c>
      <c r="B69" s="20"/>
      <c r="C69" s="30"/>
      <c r="D69" s="43"/>
      <c r="E69" s="32"/>
      <c r="F69" s="20"/>
      <c r="G69" s="30"/>
    </row>
    <row r="70" spans="1:7" ht="15.5">
      <c r="A70" s="45" t="s">
        <v>61</v>
      </c>
      <c r="B70" s="20"/>
      <c r="C70" s="30"/>
      <c r="D70" s="31"/>
      <c r="E70" s="32"/>
      <c r="F70" s="20"/>
      <c r="G70" s="30"/>
    </row>
    <row r="71" spans="1:7" ht="15.5">
      <c r="A71" s="45" t="s">
        <v>62</v>
      </c>
      <c r="B71" s="20"/>
      <c r="C71" s="30"/>
      <c r="D71" s="31"/>
      <c r="E71" s="32"/>
      <c r="F71" s="20"/>
      <c r="G71" s="30"/>
    </row>
    <row r="72" spans="1:7" ht="15.5">
      <c r="A72" s="45" t="s">
        <v>63</v>
      </c>
      <c r="B72" s="20"/>
      <c r="C72" s="30"/>
      <c r="D72" s="31"/>
      <c r="E72" s="32"/>
      <c r="F72" s="20"/>
      <c r="G72" s="30"/>
    </row>
    <row r="73" spans="1:7" ht="15.5">
      <c r="A73" s="45" t="s">
        <v>64</v>
      </c>
      <c r="B73" s="20"/>
      <c r="C73" s="30"/>
      <c r="D73" s="31"/>
      <c r="E73" s="32"/>
      <c r="F73" s="20"/>
      <c r="G73" s="30"/>
    </row>
    <row r="74" spans="1:7" ht="15.5">
      <c r="A74" s="29" t="s">
        <v>133</v>
      </c>
      <c r="B74" s="20"/>
      <c r="C74" s="30"/>
      <c r="D74" s="31"/>
      <c r="E74" s="32"/>
      <c r="F74" s="34"/>
      <c r="G74" s="30"/>
    </row>
    <row r="75" spans="1:7" ht="15.5">
      <c r="A75" s="74" t="s">
        <v>134</v>
      </c>
      <c r="B75" s="43"/>
      <c r="C75" s="39"/>
      <c r="D75" s="43"/>
      <c r="E75" s="39"/>
      <c r="F75" s="43"/>
      <c r="G75" s="39"/>
    </row>
    <row r="76" spans="1:7" ht="15.5">
      <c r="A76" s="75" t="s">
        <v>135</v>
      </c>
      <c r="B76" s="40"/>
      <c r="C76" s="63"/>
      <c r="D76" s="43"/>
      <c r="E76" s="39"/>
      <c r="F76" s="40"/>
      <c r="G76" s="63"/>
    </row>
    <row r="77" spans="1:7" ht="15.5">
      <c r="A77" s="45" t="s">
        <v>136</v>
      </c>
      <c r="B77" s="20"/>
      <c r="C77" s="30"/>
      <c r="D77" s="31"/>
      <c r="E77" s="32"/>
      <c r="F77" s="20"/>
      <c r="G77" s="30"/>
    </row>
    <row r="78" spans="1:7" ht="15.5">
      <c r="A78" s="45" t="s">
        <v>137</v>
      </c>
      <c r="B78" s="20"/>
      <c r="C78" s="30"/>
      <c r="D78" s="31"/>
      <c r="E78" s="32"/>
      <c r="F78" s="20"/>
      <c r="G78" s="30"/>
    </row>
    <row r="79" spans="1:7" ht="15.5">
      <c r="A79" s="45" t="s">
        <v>138</v>
      </c>
      <c r="B79" s="20"/>
      <c r="C79" s="30"/>
      <c r="D79" s="31"/>
      <c r="E79" s="32"/>
      <c r="F79" s="20"/>
      <c r="G79" s="30"/>
    </row>
    <row r="80" spans="1:7" ht="15.5">
      <c r="A80" s="45" t="s">
        <v>139</v>
      </c>
      <c r="B80" s="20"/>
      <c r="C80" s="30"/>
      <c r="D80" s="31"/>
      <c r="E80" s="32"/>
      <c r="F80" s="20"/>
      <c r="G80" s="30"/>
    </row>
    <row r="81" spans="1:7" ht="15.5">
      <c r="A81" s="45" t="s">
        <v>140</v>
      </c>
      <c r="B81" s="20"/>
      <c r="C81" s="30"/>
      <c r="D81" s="31"/>
      <c r="E81" s="32"/>
      <c r="F81" s="20"/>
      <c r="G81" s="30"/>
    </row>
    <row r="82" spans="1:7" ht="15.5">
      <c r="A82" s="76" t="s">
        <v>141</v>
      </c>
      <c r="B82" s="20"/>
      <c r="C82" s="30"/>
      <c r="D82" s="31"/>
      <c r="E82" s="32"/>
      <c r="F82" s="20"/>
      <c r="G82" s="30"/>
    </row>
    <row r="83" spans="1:7" ht="15.5">
      <c r="A83" s="29" t="s">
        <v>142</v>
      </c>
      <c r="B83" s="20"/>
      <c r="C83" s="30"/>
      <c r="D83" s="31"/>
      <c r="E83" s="32"/>
      <c r="F83" s="20"/>
      <c r="G83" s="30"/>
    </row>
    <row r="84" spans="1:7" ht="15.5">
      <c r="A84" s="29" t="s">
        <v>143</v>
      </c>
      <c r="B84" s="20"/>
      <c r="C84" s="30"/>
      <c r="D84" s="31"/>
      <c r="E84" s="32"/>
      <c r="F84" s="20"/>
      <c r="G84" s="30"/>
    </row>
    <row r="85" spans="1:7" ht="15.5">
      <c r="A85" s="29" t="s">
        <v>144</v>
      </c>
      <c r="B85" s="20"/>
      <c r="C85" s="30"/>
      <c r="D85" s="31"/>
      <c r="E85" s="32"/>
      <c r="F85" s="20"/>
      <c r="G85" s="30"/>
    </row>
    <row r="86" spans="1:7" ht="15.5">
      <c r="A86" s="58" t="s">
        <v>145</v>
      </c>
      <c r="B86" s="20"/>
      <c r="C86" s="30"/>
      <c r="D86" s="43"/>
      <c r="E86" s="32"/>
      <c r="F86" s="20"/>
      <c r="G86" s="30"/>
    </row>
    <row r="87" spans="1:7" ht="15.5">
      <c r="A87" s="29" t="s">
        <v>146</v>
      </c>
      <c r="B87" s="20"/>
      <c r="C87" s="30"/>
      <c r="D87" s="31"/>
      <c r="E87" s="32"/>
      <c r="F87" s="20"/>
      <c r="G87" s="30"/>
    </row>
    <row r="88" spans="1:7" ht="15.5">
      <c r="A88" s="29" t="s">
        <v>147</v>
      </c>
      <c r="B88" s="20"/>
      <c r="C88" s="30"/>
      <c r="D88" s="31"/>
      <c r="E88" s="71"/>
      <c r="F88" s="20"/>
      <c r="G88" s="30"/>
    </row>
    <row r="89" spans="1:7" ht="15.5">
      <c r="A89" s="29" t="s">
        <v>148</v>
      </c>
      <c r="B89" s="20"/>
      <c r="C89" s="30"/>
      <c r="D89" s="31"/>
      <c r="E89" s="32"/>
      <c r="F89" s="20"/>
      <c r="G89" s="30"/>
    </row>
    <row r="90" spans="1:7" ht="15.5">
      <c r="A90" s="29" t="s">
        <v>80</v>
      </c>
      <c r="B90" s="20"/>
      <c r="C90" s="30"/>
      <c r="D90" s="31"/>
      <c r="E90" s="32"/>
      <c r="F90" s="20"/>
      <c r="G90" s="30"/>
    </row>
    <row r="91" spans="1:7" ht="15.5">
      <c r="A91" s="29" t="s">
        <v>81</v>
      </c>
      <c r="B91" s="20"/>
      <c r="C91" s="30"/>
      <c r="D91" s="31"/>
      <c r="E91" s="32"/>
      <c r="F91" s="20"/>
      <c r="G91" s="30"/>
    </row>
    <row r="92" spans="1:7" ht="15.5">
      <c r="A92" s="29" t="s">
        <v>82</v>
      </c>
      <c r="B92" s="20"/>
      <c r="C92" s="30"/>
      <c r="D92" s="31"/>
      <c r="E92" s="32"/>
      <c r="F92" s="20"/>
      <c r="G92" s="30"/>
    </row>
    <row r="93" spans="1:7" ht="15.5">
      <c r="A93" s="77" t="s">
        <v>149</v>
      </c>
      <c r="B93" s="78"/>
      <c r="C93" s="79"/>
      <c r="D93" s="80"/>
      <c r="E93" s="81"/>
      <c r="F93" s="78"/>
      <c r="G93" s="79"/>
    </row>
    <row r="94" spans="1:7" ht="16" thickBot="1">
      <c r="A94" s="82"/>
      <c r="B94" s="83">
        <f t="shared" ref="B94:G94" si="0">SUM(B8:B93)</f>
        <v>0</v>
      </c>
      <c r="C94" s="84">
        <f t="shared" si="0"/>
        <v>0</v>
      </c>
      <c r="D94" s="83">
        <f t="shared" si="0"/>
        <v>0</v>
      </c>
      <c r="E94" s="84">
        <f t="shared" si="0"/>
        <v>0</v>
      </c>
      <c r="F94" s="84">
        <f t="shared" si="0"/>
        <v>0</v>
      </c>
      <c r="G94" s="85">
        <f t="shared" si="0"/>
        <v>0</v>
      </c>
    </row>
    <row r="95" spans="1:7" ht="15.5">
      <c r="A95" s="7"/>
      <c r="B95" s="7"/>
      <c r="C95" s="86">
        <f>B94-C94</f>
        <v>0</v>
      </c>
      <c r="D95" s="6" t="s">
        <v>0</v>
      </c>
      <c r="E95" s="87">
        <f>D94-E94</f>
        <v>0</v>
      </c>
      <c r="F95" s="7"/>
      <c r="G95" s="86">
        <f>G94-F94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0:H105"/>
  <sheetViews>
    <sheetView topLeftCell="A13" workbookViewId="0">
      <selection activeCell="F10" sqref="F10"/>
    </sheetView>
  </sheetViews>
  <sheetFormatPr defaultRowHeight="14.5"/>
  <cols>
    <col min="1" max="1" width="2.6328125" customWidth="1"/>
    <col min="2" max="2" width="25.90625" customWidth="1"/>
    <col min="3" max="3" width="16.81640625" customWidth="1"/>
    <col min="4" max="4" width="12.6328125" customWidth="1"/>
    <col min="5" max="5" width="13.90625" customWidth="1"/>
    <col min="6" max="6" width="15.54296875" customWidth="1"/>
    <col min="7" max="7" width="16.08984375" customWidth="1"/>
    <col min="8" max="8" width="13.453125" customWidth="1"/>
  </cols>
  <sheetData>
    <row r="10" spans="1:8">
      <c r="B10" s="1"/>
      <c r="C10" s="1"/>
      <c r="D10" s="1"/>
      <c r="E10" s="1"/>
      <c r="F10" s="1"/>
      <c r="G10" s="1"/>
      <c r="H10" s="1"/>
    </row>
    <row r="11" spans="1:8" ht="15" thickBot="1">
      <c r="B11" s="1"/>
      <c r="C11" s="1"/>
      <c r="D11" s="1"/>
      <c r="E11" s="1"/>
      <c r="F11" s="1"/>
      <c r="G11" s="1"/>
      <c r="H11" s="1"/>
    </row>
    <row r="12" spans="1:8" ht="16" thickBot="1">
      <c r="A12" t="s">
        <v>0</v>
      </c>
      <c r="B12" s="3" t="s">
        <v>0</v>
      </c>
      <c r="D12" s="4">
        <v>44256</v>
      </c>
      <c r="E12" s="88"/>
      <c r="F12" s="7"/>
      <c r="G12" s="7"/>
      <c r="H12" s="7"/>
    </row>
    <row r="13" spans="1:8" ht="15.5">
      <c r="B13" s="7" t="s">
        <v>0</v>
      </c>
      <c r="C13" s="7"/>
      <c r="D13" s="7"/>
      <c r="E13" s="7"/>
      <c r="F13" s="7"/>
      <c r="G13" s="7"/>
      <c r="H13" s="7"/>
    </row>
    <row r="14" spans="1:8" ht="16" thickBot="1">
      <c r="B14" s="7"/>
      <c r="C14" s="7"/>
      <c r="D14" s="7"/>
      <c r="E14" s="7"/>
      <c r="F14" s="7"/>
      <c r="G14" s="7"/>
      <c r="H14" s="7"/>
    </row>
    <row r="15" spans="1:8" ht="16" thickBot="1">
      <c r="B15" s="8" t="s">
        <v>0</v>
      </c>
      <c r="C15" s="9" t="s">
        <v>84</v>
      </c>
      <c r="D15" s="9"/>
      <c r="E15" s="89" t="s">
        <v>85</v>
      </c>
      <c r="F15" s="90"/>
      <c r="G15" s="12" t="s">
        <v>86</v>
      </c>
      <c r="H15" s="13"/>
    </row>
    <row r="16" spans="1:8" ht="15.5">
      <c r="B16" s="14"/>
      <c r="C16" s="15" t="s">
        <v>4</v>
      </c>
      <c r="D16" s="16" t="s">
        <v>5</v>
      </c>
      <c r="E16" s="91" t="s">
        <v>4</v>
      </c>
      <c r="F16" s="91" t="s">
        <v>5</v>
      </c>
      <c r="G16" s="18" t="s">
        <v>4</v>
      </c>
      <c r="H16" s="15" t="s">
        <v>5</v>
      </c>
    </row>
    <row r="17" spans="1:8" ht="15.5">
      <c r="B17" s="19" t="s">
        <v>6</v>
      </c>
      <c r="C17" s="20">
        <v>1623516957</v>
      </c>
      <c r="D17" s="21"/>
      <c r="E17" s="92">
        <v>1956921</v>
      </c>
      <c r="F17" s="92">
        <f>'[1]ЗА текущий месяц'!B99</f>
        <v>0</v>
      </c>
      <c r="G17" s="23">
        <f>C17+E17-F17</f>
        <v>1625473878</v>
      </c>
      <c r="H17" s="24"/>
    </row>
    <row r="18" spans="1:8" ht="15.5">
      <c r="B18" s="25" t="s">
        <v>7</v>
      </c>
      <c r="C18" s="20">
        <v>0</v>
      </c>
      <c r="D18" s="24"/>
      <c r="E18" s="93">
        <v>0</v>
      </c>
      <c r="F18" s="94">
        <f>'[1]ЗА текущий месяц'!C99</f>
        <v>0</v>
      </c>
      <c r="G18" s="28">
        <f>E18-F18</f>
        <v>0</v>
      </c>
      <c r="H18" s="24"/>
    </row>
    <row r="19" spans="1:8" ht="15.5">
      <c r="B19" s="29" t="s">
        <v>8</v>
      </c>
      <c r="C19" s="20"/>
      <c r="D19" s="30">
        <v>685987576</v>
      </c>
      <c r="E19" s="95">
        <v>0</v>
      </c>
      <c r="F19" s="96">
        <v>7449752</v>
      </c>
      <c r="G19" s="20"/>
      <c r="H19" s="30">
        <f>D19+F19-E19</f>
        <v>693437328</v>
      </c>
    </row>
    <row r="20" spans="1:8" ht="15.5">
      <c r="B20" s="29" t="s">
        <v>9</v>
      </c>
      <c r="C20" s="20">
        <v>98869343</v>
      </c>
      <c r="D20" s="30"/>
      <c r="E20" s="95">
        <v>0</v>
      </c>
      <c r="F20" s="96">
        <v>1956921</v>
      </c>
      <c r="G20" s="20">
        <f t="shared" ref="G20:G23" si="0">C20+E20-F20</f>
        <v>96912422</v>
      </c>
      <c r="H20" s="30"/>
    </row>
    <row r="21" spans="1:8" ht="15.5">
      <c r="B21" s="29" t="s">
        <v>10</v>
      </c>
      <c r="C21" s="20">
        <v>76535292</v>
      </c>
      <c r="D21" s="30"/>
      <c r="E21" s="97">
        <v>2674620</v>
      </c>
      <c r="F21" s="98">
        <v>1956921</v>
      </c>
      <c r="G21" s="20">
        <f t="shared" si="0"/>
        <v>77252991</v>
      </c>
      <c r="H21" s="30"/>
    </row>
    <row r="22" spans="1:8" ht="15.5">
      <c r="A22" s="99"/>
      <c r="B22" s="33" t="s">
        <v>11</v>
      </c>
      <c r="C22" s="34">
        <v>15674</v>
      </c>
      <c r="D22" s="35"/>
      <c r="E22" s="97">
        <v>0</v>
      </c>
      <c r="F22" s="98">
        <v>33</v>
      </c>
      <c r="G22" s="34">
        <f t="shared" si="0"/>
        <v>15641</v>
      </c>
      <c r="H22" s="35"/>
    </row>
    <row r="23" spans="1:8" ht="15.5">
      <c r="A23" s="100"/>
      <c r="B23" s="36" t="s">
        <v>12</v>
      </c>
      <c r="C23" s="31">
        <v>0</v>
      </c>
      <c r="D23" s="32"/>
      <c r="E23" s="97">
        <v>1776974</v>
      </c>
      <c r="F23" s="98">
        <v>1776974</v>
      </c>
      <c r="G23" s="31">
        <f t="shared" si="0"/>
        <v>0</v>
      </c>
      <c r="H23" s="32"/>
    </row>
    <row r="24" spans="1:8" ht="15.5">
      <c r="B24" s="37">
        <v>10.1</v>
      </c>
      <c r="C24" s="38">
        <v>1704924</v>
      </c>
      <c r="D24" s="30"/>
      <c r="E24" s="101">
        <v>2394032</v>
      </c>
      <c r="F24" s="102">
        <v>3129121</v>
      </c>
      <c r="G24" s="38">
        <f>C24+E24-F24</f>
        <v>969835</v>
      </c>
      <c r="H24" s="30"/>
    </row>
    <row r="25" spans="1:8" ht="15.5">
      <c r="B25" s="29" t="s">
        <v>13</v>
      </c>
      <c r="C25" s="20">
        <v>59142848</v>
      </c>
      <c r="D25" s="30"/>
      <c r="E25" s="101">
        <v>41083516</v>
      </c>
      <c r="F25" s="102">
        <v>57401086</v>
      </c>
      <c r="G25" s="20">
        <f t="shared" ref="G25:G29" si="1">C25+E25-F25</f>
        <v>42825278</v>
      </c>
      <c r="H25" s="30"/>
    </row>
    <row r="26" spans="1:8" ht="15.5">
      <c r="B26" s="29" t="s">
        <v>14</v>
      </c>
      <c r="C26" s="20">
        <v>542287</v>
      </c>
      <c r="D26" s="30"/>
      <c r="E26" s="101">
        <v>1249788</v>
      </c>
      <c r="F26" s="102">
        <v>1328626</v>
      </c>
      <c r="G26" s="20">
        <v>463449</v>
      </c>
      <c r="H26" s="30"/>
    </row>
    <row r="27" spans="1:8" ht="15.5">
      <c r="B27" s="29" t="s">
        <v>15</v>
      </c>
      <c r="C27" s="20">
        <v>44217929</v>
      </c>
      <c r="D27" s="30"/>
      <c r="E27" s="101">
        <v>81200912</v>
      </c>
      <c r="F27" s="102">
        <v>84473168</v>
      </c>
      <c r="G27" s="20">
        <f t="shared" si="1"/>
        <v>40945673</v>
      </c>
      <c r="H27" s="30"/>
    </row>
    <row r="28" spans="1:8" ht="15.5">
      <c r="B28" s="29" t="s">
        <v>16</v>
      </c>
      <c r="C28" s="20">
        <v>912073</v>
      </c>
      <c r="D28" s="30"/>
      <c r="E28" s="101">
        <v>172208</v>
      </c>
      <c r="F28" s="102">
        <v>169931</v>
      </c>
      <c r="G28" s="20">
        <f t="shared" si="1"/>
        <v>914350</v>
      </c>
      <c r="H28" s="30"/>
    </row>
    <row r="29" spans="1:8" ht="15.5">
      <c r="B29" s="29" t="s">
        <v>17</v>
      </c>
      <c r="C29" s="20">
        <v>25935800</v>
      </c>
      <c r="D29" s="30"/>
      <c r="E29" s="101">
        <v>229885</v>
      </c>
      <c r="F29" s="103">
        <v>413123</v>
      </c>
      <c r="G29" s="40">
        <f t="shared" si="1"/>
        <v>25752562</v>
      </c>
      <c r="H29" s="30"/>
    </row>
    <row r="30" spans="1:8" ht="15.5">
      <c r="B30" s="29" t="s">
        <v>18</v>
      </c>
      <c r="C30" s="20">
        <v>0</v>
      </c>
      <c r="D30" s="30"/>
      <c r="E30" s="101"/>
      <c r="F30" s="102">
        <f>'[1]ЗА текущий месяц'!O99</f>
        <v>0</v>
      </c>
      <c r="G30" s="20">
        <f>C30+E30-F30</f>
        <v>0</v>
      </c>
      <c r="H30" s="30"/>
    </row>
    <row r="31" spans="1:8" ht="15.5">
      <c r="B31" s="41" t="s">
        <v>19</v>
      </c>
      <c r="C31" s="20">
        <v>23740040</v>
      </c>
      <c r="D31" s="30"/>
      <c r="E31" s="101">
        <v>2265703</v>
      </c>
      <c r="F31" s="103">
        <v>192849</v>
      </c>
      <c r="G31" s="40">
        <f>C31+E31-F31</f>
        <v>25812894</v>
      </c>
      <c r="H31" s="30"/>
    </row>
    <row r="32" spans="1:8" ht="15.5">
      <c r="A32" s="104"/>
      <c r="B32" s="41" t="s">
        <v>20</v>
      </c>
      <c r="C32" s="20">
        <v>17609722</v>
      </c>
      <c r="D32" s="30"/>
      <c r="E32" s="101">
        <v>8484107</v>
      </c>
      <c r="F32" s="102">
        <v>16927709</v>
      </c>
      <c r="G32" s="20">
        <f>C32+E32-F32</f>
        <v>9166120</v>
      </c>
      <c r="H32" s="42"/>
    </row>
    <row r="33" spans="1:8" ht="15.5">
      <c r="A33" s="105"/>
      <c r="B33" s="33" t="s">
        <v>21</v>
      </c>
      <c r="C33" s="34"/>
      <c r="D33" s="35"/>
      <c r="E33" s="53">
        <v>0</v>
      </c>
      <c r="F33" s="106">
        <f>'[1]ЗА текущий месяц'!R99</f>
        <v>0</v>
      </c>
      <c r="G33" s="44">
        <f>C33+E33-F33</f>
        <v>0</v>
      </c>
      <c r="H33" s="35"/>
    </row>
    <row r="34" spans="1:8" ht="15.5">
      <c r="A34" s="107"/>
      <c r="B34" s="45" t="s">
        <v>22</v>
      </c>
      <c r="C34" s="34">
        <v>2665905</v>
      </c>
      <c r="D34" s="35"/>
      <c r="E34" s="95">
        <f>'[1]ЗА текущий месяц'!CJ32</f>
        <v>0</v>
      </c>
      <c r="F34" s="96">
        <f>'[1]ЗА текущий месяц'!S99</f>
        <v>0</v>
      </c>
      <c r="G34" s="20">
        <f>C34+E34-F34</f>
        <v>2665905</v>
      </c>
      <c r="H34" s="35"/>
    </row>
    <row r="35" spans="1:8" ht="15.5">
      <c r="A35" s="105"/>
      <c r="B35" s="108" t="s">
        <v>23</v>
      </c>
      <c r="C35" s="109">
        <v>0</v>
      </c>
      <c r="D35" s="110"/>
      <c r="E35" s="109">
        <v>12361597</v>
      </c>
      <c r="F35" s="110">
        <v>12361597</v>
      </c>
      <c r="G35" s="111"/>
      <c r="H35" s="112"/>
    </row>
    <row r="36" spans="1:8" ht="15.5">
      <c r="A36" s="104"/>
      <c r="B36" s="108" t="s">
        <v>24</v>
      </c>
      <c r="C36" s="109">
        <v>0</v>
      </c>
      <c r="D36" s="110"/>
      <c r="E36" s="109">
        <f>'[1]ЗА текущий месяц'!CJ34</f>
        <v>164203121</v>
      </c>
      <c r="F36" s="110">
        <v>164203121</v>
      </c>
      <c r="G36" s="109">
        <f>C36+E36-F36</f>
        <v>0</v>
      </c>
      <c r="H36" s="113"/>
    </row>
    <row r="37" spans="1:8" ht="15.5">
      <c r="B37" s="108" t="s">
        <v>25</v>
      </c>
      <c r="C37" s="109">
        <v>66906025</v>
      </c>
      <c r="D37" s="110"/>
      <c r="E37" s="109">
        <v>158745395</v>
      </c>
      <c r="F37" s="110">
        <v>156990940</v>
      </c>
      <c r="G37" s="109">
        <f>C37+E37-F37</f>
        <v>68660480</v>
      </c>
      <c r="H37" s="110"/>
    </row>
    <row r="38" spans="1:8" ht="15.5">
      <c r="B38" s="108" t="s">
        <v>26</v>
      </c>
      <c r="C38" s="109">
        <v>27286709</v>
      </c>
      <c r="D38" s="110"/>
      <c r="E38" s="109">
        <v>14403550</v>
      </c>
      <c r="F38" s="110">
        <f>'[1]ЗА текущий месяц'!W99</f>
        <v>0</v>
      </c>
      <c r="G38" s="109">
        <f>C38+E38-F38</f>
        <v>41690259</v>
      </c>
      <c r="H38" s="110"/>
    </row>
    <row r="39" spans="1:8" ht="15.5">
      <c r="B39" s="114">
        <v>21</v>
      </c>
      <c r="C39" s="109">
        <v>253885320</v>
      </c>
      <c r="D39" s="110"/>
      <c r="E39" s="109">
        <v>154903141</v>
      </c>
      <c r="F39" s="110">
        <v>200294626</v>
      </c>
      <c r="G39" s="109">
        <f>C39+E39-F39</f>
        <v>208493835</v>
      </c>
      <c r="H39" s="110"/>
    </row>
    <row r="40" spans="1:8" ht="15.5">
      <c r="A40" s="105"/>
      <c r="B40" s="115" t="s">
        <v>27</v>
      </c>
      <c r="C40" s="116">
        <v>0</v>
      </c>
      <c r="D40" s="117"/>
      <c r="E40" s="95">
        <v>3276424</v>
      </c>
      <c r="F40" s="96">
        <v>3276424</v>
      </c>
      <c r="G40" s="118">
        <f>E40-F40+C40</f>
        <v>0</v>
      </c>
      <c r="H40" s="117"/>
    </row>
    <row r="41" spans="1:8" ht="15.5">
      <c r="A41" s="119"/>
      <c r="B41" s="33" t="s">
        <v>28</v>
      </c>
      <c r="C41" s="54">
        <v>0</v>
      </c>
      <c r="D41" s="55">
        <v>1030</v>
      </c>
      <c r="E41" s="120">
        <v>15642993</v>
      </c>
      <c r="F41" s="121">
        <v>15642106</v>
      </c>
      <c r="G41" s="56">
        <f>E41-F41</f>
        <v>887</v>
      </c>
      <c r="H41" s="57"/>
    </row>
    <row r="42" spans="1:8" ht="15.5">
      <c r="A42" s="105"/>
      <c r="B42" s="33" t="s">
        <v>29</v>
      </c>
      <c r="C42" s="34">
        <v>0</v>
      </c>
      <c r="D42" s="35"/>
      <c r="E42" s="95">
        <v>5292031</v>
      </c>
      <c r="F42" s="96">
        <v>5292031</v>
      </c>
      <c r="G42" s="31">
        <f>E42-F42</f>
        <v>0</v>
      </c>
      <c r="H42" s="32"/>
    </row>
    <row r="43" spans="1:8" ht="15.5">
      <c r="B43" s="58">
        <v>28</v>
      </c>
      <c r="C43" s="20">
        <v>0</v>
      </c>
      <c r="D43" s="30"/>
      <c r="E43" s="95">
        <f>'[1]ЗА текущий месяц'!CJ41</f>
        <v>0</v>
      </c>
      <c r="F43" s="96">
        <f>'[1]ЗА текущий месяц'!AB99</f>
        <v>0</v>
      </c>
      <c r="G43" s="20">
        <f>C43+E43-F43</f>
        <v>0</v>
      </c>
      <c r="H43" s="30"/>
    </row>
    <row r="44" spans="1:8" ht="15.5">
      <c r="B44" s="58">
        <v>29</v>
      </c>
      <c r="C44" s="20"/>
      <c r="D44" s="30"/>
      <c r="E44" s="95">
        <v>6931893</v>
      </c>
      <c r="F44" s="96">
        <v>6931893</v>
      </c>
      <c r="G44" s="20"/>
      <c r="H44" s="30"/>
    </row>
    <row r="45" spans="1:8" ht="15.5">
      <c r="B45" s="58">
        <v>40</v>
      </c>
      <c r="C45" s="20"/>
      <c r="D45" s="30"/>
      <c r="E45" s="95">
        <v>164203121</v>
      </c>
      <c r="F45" s="96">
        <v>164203121</v>
      </c>
      <c r="G45" s="20"/>
      <c r="H45" s="30"/>
    </row>
    <row r="46" spans="1:8" ht="15.5">
      <c r="A46" s="122"/>
      <c r="B46" s="36" t="s">
        <v>30</v>
      </c>
      <c r="C46" s="56">
        <v>26433767</v>
      </c>
      <c r="D46" s="57"/>
      <c r="E46" s="120">
        <v>164203121</v>
      </c>
      <c r="F46" s="121">
        <v>151251234</v>
      </c>
      <c r="G46" s="54">
        <f>C46+E46-F46</f>
        <v>39385654</v>
      </c>
      <c r="H46" s="55"/>
    </row>
    <row r="47" spans="1:8" ht="15.5">
      <c r="A47" s="123"/>
      <c r="B47" s="36" t="s">
        <v>31</v>
      </c>
      <c r="C47" s="31">
        <v>0</v>
      </c>
      <c r="D47" s="32"/>
      <c r="E47" s="95">
        <v>22048569</v>
      </c>
      <c r="F47" s="96">
        <v>22048569</v>
      </c>
      <c r="G47" s="34">
        <f>C47+E47-F47</f>
        <v>0</v>
      </c>
      <c r="H47" s="35"/>
    </row>
    <row r="48" spans="1:8" ht="15.5">
      <c r="A48" s="123"/>
      <c r="B48" s="36" t="s">
        <v>32</v>
      </c>
      <c r="C48" s="31">
        <v>0</v>
      </c>
      <c r="D48" s="32"/>
      <c r="E48" s="95">
        <v>151372070</v>
      </c>
      <c r="F48" s="96">
        <v>151372070</v>
      </c>
      <c r="G48" s="34">
        <f>C48+E48-F48</f>
        <v>0</v>
      </c>
      <c r="H48" s="35"/>
    </row>
    <row r="49" spans="1:8" ht="15.5">
      <c r="B49" s="29" t="s">
        <v>33</v>
      </c>
      <c r="C49" s="20"/>
      <c r="D49" s="30"/>
      <c r="E49" s="95"/>
      <c r="F49" s="96"/>
      <c r="G49" s="20"/>
      <c r="H49" s="30"/>
    </row>
    <row r="50" spans="1:8" ht="15.5">
      <c r="B50" s="29" t="s">
        <v>34</v>
      </c>
      <c r="C50" s="38">
        <v>170828</v>
      </c>
      <c r="D50" s="30"/>
      <c r="E50" s="124">
        <v>14444000</v>
      </c>
      <c r="F50" s="125">
        <v>14557208.34</v>
      </c>
      <c r="G50" s="38">
        <f t="shared" ref="G50:G55" si="2">C50+E50-F50</f>
        <v>57619.660000000149</v>
      </c>
      <c r="H50" s="30"/>
    </row>
    <row r="51" spans="1:8" ht="15.5">
      <c r="A51" s="126"/>
      <c r="B51" s="61" t="s">
        <v>35</v>
      </c>
      <c r="C51" s="62">
        <v>300840708</v>
      </c>
      <c r="D51" s="63"/>
      <c r="E51" s="127">
        <v>211840887</v>
      </c>
      <c r="F51" s="128">
        <v>274380029</v>
      </c>
      <c r="G51" s="62">
        <f t="shared" si="2"/>
        <v>238301566</v>
      </c>
      <c r="H51" s="63"/>
    </row>
    <row r="52" spans="1:8" ht="15.5">
      <c r="A52" s="107"/>
      <c r="B52" s="66" t="s">
        <v>36</v>
      </c>
      <c r="C52" s="38">
        <v>1078483</v>
      </c>
      <c r="D52" s="30"/>
      <c r="E52" s="95">
        <v>22041129</v>
      </c>
      <c r="F52" s="96">
        <v>23119611</v>
      </c>
      <c r="G52" s="38">
        <f>C52+E52-F52</f>
        <v>1</v>
      </c>
      <c r="H52" s="30"/>
    </row>
    <row r="53" spans="1:8" ht="15.5">
      <c r="B53" s="29" t="s">
        <v>37</v>
      </c>
      <c r="C53" s="20">
        <v>0</v>
      </c>
      <c r="D53" s="30"/>
      <c r="E53" s="95">
        <f>'[1]ЗА текущий месяц'!CJ50</f>
        <v>0</v>
      </c>
      <c r="F53" s="96">
        <f>'[1]ЗА текущий месяц'!AK99</f>
        <v>0</v>
      </c>
      <c r="G53" s="20">
        <f t="shared" si="2"/>
        <v>0</v>
      </c>
      <c r="H53" s="30"/>
    </row>
    <row r="54" spans="1:8" ht="15.5">
      <c r="B54" s="29" t="s">
        <v>38</v>
      </c>
      <c r="C54" s="20">
        <v>631000000</v>
      </c>
      <c r="D54" s="30"/>
      <c r="E54" s="95">
        <v>50000000</v>
      </c>
      <c r="F54" s="96">
        <f>'[1]ЗА текущий месяц'!AL99</f>
        <v>0</v>
      </c>
      <c r="G54" s="20">
        <f t="shared" si="2"/>
        <v>681000000</v>
      </c>
      <c r="H54" s="30"/>
    </row>
    <row r="55" spans="1:8" ht="15.5">
      <c r="B55" s="29" t="s">
        <v>39</v>
      </c>
      <c r="C55" s="20">
        <v>0</v>
      </c>
      <c r="D55" s="30"/>
      <c r="E55" s="95">
        <v>0</v>
      </c>
      <c r="F55" s="96">
        <f>'[1]ЗА текущий месяц'!AM99</f>
        <v>0</v>
      </c>
      <c r="G55" s="20">
        <f t="shared" si="2"/>
        <v>0</v>
      </c>
      <c r="H55" s="30"/>
    </row>
    <row r="56" spans="1:8" ht="15.5">
      <c r="B56" s="29" t="s">
        <v>40</v>
      </c>
      <c r="C56" s="20">
        <v>270000</v>
      </c>
      <c r="D56" s="30"/>
      <c r="E56" s="95">
        <f>'[1]ЗА текущий месяц'!CJ53</f>
        <v>0</v>
      </c>
      <c r="F56" s="96">
        <f>'[1]ЗА текущий месяц'!AN99</f>
        <v>0</v>
      </c>
      <c r="G56" s="20">
        <f>C56-F56+E56</f>
        <v>270000</v>
      </c>
      <c r="H56" s="30"/>
    </row>
    <row r="57" spans="1:8" ht="15.5">
      <c r="A57" s="129"/>
      <c r="B57" s="67" t="s">
        <v>41</v>
      </c>
      <c r="C57" s="68">
        <v>75659298</v>
      </c>
      <c r="D57" s="69">
        <v>126478730</v>
      </c>
      <c r="E57" s="130">
        <v>79062301</v>
      </c>
      <c r="F57" s="131">
        <v>88971871</v>
      </c>
      <c r="G57" s="70">
        <f>C57+E57+H57-F57-D57</f>
        <v>75828458</v>
      </c>
      <c r="H57" s="71">
        <v>136557460</v>
      </c>
    </row>
    <row r="58" spans="1:8" ht="15.5">
      <c r="A58" s="126"/>
      <c r="B58" s="67" t="s">
        <v>42</v>
      </c>
      <c r="C58" s="40">
        <v>145292</v>
      </c>
      <c r="D58" s="63">
        <v>58997614</v>
      </c>
      <c r="E58" s="53">
        <v>11000000</v>
      </c>
      <c r="F58" s="106">
        <f>'[1]ЗА текущий месяц'!AP99</f>
        <v>0</v>
      </c>
      <c r="G58" s="43">
        <f>C58+E58+H58-F58-D58</f>
        <v>145292</v>
      </c>
      <c r="H58" s="39">
        <v>47997614</v>
      </c>
    </row>
    <row r="59" spans="1:8" ht="15.5">
      <c r="B59" s="29" t="s">
        <v>43</v>
      </c>
      <c r="C59" s="20">
        <v>85372627</v>
      </c>
      <c r="D59" s="30"/>
      <c r="E59" s="47">
        <v>0</v>
      </c>
      <c r="F59" s="48">
        <f>'[1]ЗА текущий месяц'!AQ99</f>
        <v>0</v>
      </c>
      <c r="G59" s="31">
        <f>C59+E59</f>
        <v>85372627</v>
      </c>
      <c r="H59" s="32">
        <f>D59+F59</f>
        <v>0</v>
      </c>
    </row>
    <row r="60" spans="1:8" ht="15.5">
      <c r="B60" s="29" t="s">
        <v>44</v>
      </c>
      <c r="C60" s="20"/>
      <c r="D60" s="30">
        <v>44648634</v>
      </c>
      <c r="E60" s="47">
        <v>23037524</v>
      </c>
      <c r="F60" s="48">
        <f>'[1]ЗА текущий месяц'!AR99</f>
        <v>0</v>
      </c>
      <c r="G60" s="20"/>
      <c r="H60" s="30">
        <f>D60+F60-E60</f>
        <v>21611110</v>
      </c>
    </row>
    <row r="61" spans="1:8" ht="15.5">
      <c r="A61" s="107"/>
      <c r="B61" s="29" t="s">
        <v>45</v>
      </c>
      <c r="C61" s="20">
        <v>515771049</v>
      </c>
      <c r="D61" s="30">
        <v>3323706</v>
      </c>
      <c r="E61" s="132">
        <v>257004670</v>
      </c>
      <c r="F61" s="133">
        <v>214599547</v>
      </c>
      <c r="G61" s="20">
        <f>C61-D61+E61-F61+H61</f>
        <v>586641832</v>
      </c>
      <c r="H61" s="32">
        <v>31789366</v>
      </c>
    </row>
    <row r="62" spans="1:8" ht="15.5">
      <c r="B62" s="29" t="s">
        <v>46</v>
      </c>
      <c r="C62" s="20"/>
      <c r="D62" s="30"/>
      <c r="E62" s="132"/>
      <c r="F62" s="134"/>
      <c r="G62" s="20"/>
      <c r="H62" s="32"/>
    </row>
    <row r="63" spans="1:8" ht="15.5">
      <c r="B63" s="58">
        <v>63</v>
      </c>
      <c r="C63" s="20">
        <v>0</v>
      </c>
      <c r="D63" s="30"/>
      <c r="E63" s="132">
        <v>0</v>
      </c>
      <c r="F63" s="134">
        <f>'[1]ЗА текущий месяц'!AV99</f>
        <v>0</v>
      </c>
      <c r="G63" s="20">
        <f>C63+E63-F63</f>
        <v>0</v>
      </c>
      <c r="H63" s="30"/>
    </row>
    <row r="64" spans="1:8" ht="15.5">
      <c r="B64" s="58">
        <v>66</v>
      </c>
      <c r="C64" s="20">
        <v>0</v>
      </c>
      <c r="D64" s="30"/>
      <c r="E64" s="132">
        <v>0</v>
      </c>
      <c r="F64" s="134">
        <f>'[1]ЗА текущий месяц'!AW99</f>
        <v>0</v>
      </c>
      <c r="G64" s="20">
        <f t="shared" ref="G64" si="3">C64+E64-F64</f>
        <v>0</v>
      </c>
      <c r="H64" s="30"/>
    </row>
    <row r="65" spans="1:8" ht="15.5">
      <c r="B65" s="29" t="s">
        <v>47</v>
      </c>
      <c r="C65" s="20"/>
      <c r="D65" s="30">
        <v>696361758</v>
      </c>
      <c r="E65" s="95">
        <v>7300000</v>
      </c>
      <c r="F65" s="96">
        <f>'[1]ЗА текущий месяц'!AX99</f>
        <v>0</v>
      </c>
      <c r="G65" s="20"/>
      <c r="H65" s="30">
        <f>D65+F65-E65</f>
        <v>689061758</v>
      </c>
    </row>
    <row r="66" spans="1:8" ht="15.5">
      <c r="B66" s="29" t="s">
        <v>48</v>
      </c>
      <c r="C66" s="20">
        <v>0</v>
      </c>
      <c r="D66" s="30"/>
      <c r="E66" s="95">
        <v>0</v>
      </c>
      <c r="F66" s="96">
        <f>'[1]ЗА текущий месяц'!AY99</f>
        <v>0</v>
      </c>
      <c r="G66" s="20">
        <f>C66+E66-F66</f>
        <v>0</v>
      </c>
      <c r="H66" s="30"/>
    </row>
    <row r="67" spans="1:8" ht="15.5">
      <c r="B67" s="45" t="s">
        <v>49</v>
      </c>
      <c r="C67" s="20">
        <v>4293167</v>
      </c>
      <c r="D67" s="30"/>
      <c r="E67" s="31">
        <v>3050247</v>
      </c>
      <c r="F67" s="32">
        <v>1838854</v>
      </c>
      <c r="G67" s="20">
        <f>C67+E67-F67</f>
        <v>5504560</v>
      </c>
      <c r="H67" s="30"/>
    </row>
    <row r="68" spans="1:8" ht="15.5">
      <c r="B68" s="45" t="s">
        <v>50</v>
      </c>
      <c r="C68" s="20"/>
      <c r="D68" s="30">
        <v>125508660</v>
      </c>
      <c r="E68" s="31">
        <v>66185914</v>
      </c>
      <c r="F68" s="71">
        <v>42785785</v>
      </c>
      <c r="G68" s="20"/>
      <c r="H68" s="30">
        <f t="shared" ref="H68:H73" si="4">D68+F68-E68</f>
        <v>102108531</v>
      </c>
    </row>
    <row r="69" spans="1:8" ht="15.5">
      <c r="A69" s="104"/>
      <c r="B69" s="45" t="s">
        <v>51</v>
      </c>
      <c r="C69" s="72"/>
      <c r="D69" s="42">
        <v>2761954</v>
      </c>
      <c r="E69" s="56">
        <v>7272133</v>
      </c>
      <c r="F69" s="57">
        <v>12512330</v>
      </c>
      <c r="G69" s="72"/>
      <c r="H69" s="42">
        <f t="shared" si="4"/>
        <v>8002151</v>
      </c>
    </row>
    <row r="70" spans="1:8" ht="15.5">
      <c r="A70" s="104"/>
      <c r="B70" s="45" t="s">
        <v>52</v>
      </c>
      <c r="C70" s="72"/>
      <c r="D70" s="30">
        <v>317609</v>
      </c>
      <c r="E70" s="31">
        <v>425902</v>
      </c>
      <c r="F70" s="32">
        <v>1968451</v>
      </c>
      <c r="G70" s="20"/>
      <c r="H70" s="30">
        <f t="shared" si="4"/>
        <v>1860158</v>
      </c>
    </row>
    <row r="71" spans="1:8" ht="15.5">
      <c r="A71" s="104"/>
      <c r="B71" s="45" t="s">
        <v>53</v>
      </c>
      <c r="C71" s="72"/>
      <c r="D71" s="30">
        <v>2622399</v>
      </c>
      <c r="E71" s="31">
        <v>2413448</v>
      </c>
      <c r="F71" s="32">
        <v>11545555</v>
      </c>
      <c r="G71" s="20"/>
      <c r="H71" s="30">
        <f t="shared" si="4"/>
        <v>11754506</v>
      </c>
    </row>
    <row r="72" spans="1:8" ht="15.5">
      <c r="B72" s="45" t="s">
        <v>54</v>
      </c>
      <c r="C72" s="20"/>
      <c r="D72" s="30">
        <v>38005</v>
      </c>
      <c r="E72" s="31">
        <v>66205</v>
      </c>
      <c r="F72" s="32">
        <v>66205</v>
      </c>
      <c r="G72" s="20"/>
      <c r="H72" s="30">
        <f t="shared" si="4"/>
        <v>38005</v>
      </c>
    </row>
    <row r="73" spans="1:8" ht="15.5">
      <c r="B73" s="45" t="s">
        <v>55</v>
      </c>
      <c r="C73" s="20"/>
      <c r="D73" s="30">
        <v>1870429</v>
      </c>
      <c r="E73" s="31">
        <v>1445030</v>
      </c>
      <c r="F73" s="32">
        <v>1455030</v>
      </c>
      <c r="G73" s="20"/>
      <c r="H73" s="30">
        <f t="shared" si="4"/>
        <v>1880429</v>
      </c>
    </row>
    <row r="74" spans="1:8" ht="15.5">
      <c r="B74" s="45" t="s">
        <v>56</v>
      </c>
      <c r="C74" s="20"/>
      <c r="D74" s="30"/>
      <c r="E74" s="31">
        <v>119240</v>
      </c>
      <c r="F74" s="32">
        <v>119240</v>
      </c>
      <c r="G74" s="20">
        <f t="shared" ref="G74:G77" si="5">C74+E74-F74</f>
        <v>0</v>
      </c>
      <c r="H74" s="30"/>
    </row>
    <row r="75" spans="1:8" ht="15.5">
      <c r="B75" s="45" t="s">
        <v>57</v>
      </c>
      <c r="C75" s="20">
        <v>35518</v>
      </c>
      <c r="D75" s="30"/>
      <c r="E75" s="31">
        <v>32213</v>
      </c>
      <c r="F75" s="32">
        <v>32213</v>
      </c>
      <c r="G75" s="20">
        <f t="shared" si="5"/>
        <v>35518</v>
      </c>
      <c r="H75" s="30"/>
    </row>
    <row r="76" spans="1:8" ht="15.5">
      <c r="B76" s="45" t="s">
        <v>58</v>
      </c>
      <c r="C76" s="20">
        <v>0</v>
      </c>
      <c r="D76" s="30"/>
      <c r="E76" s="31">
        <f>'[1]ЗА текущий месяц'!CJ73</f>
        <v>0</v>
      </c>
      <c r="F76" s="32">
        <f>'[1]ЗА текущий месяц'!BI99</f>
        <v>0</v>
      </c>
      <c r="G76" s="20">
        <f t="shared" si="5"/>
        <v>0</v>
      </c>
      <c r="H76" s="30"/>
    </row>
    <row r="77" spans="1:8" ht="15.5">
      <c r="B77" s="73" t="s">
        <v>59</v>
      </c>
      <c r="C77" s="20">
        <v>162581</v>
      </c>
      <c r="D77" s="30"/>
      <c r="E77" s="31">
        <v>276436</v>
      </c>
      <c r="F77" s="32">
        <f>'[1]ЗА текущий месяц'!BJ99</f>
        <v>0</v>
      </c>
      <c r="G77" s="20">
        <f t="shared" si="5"/>
        <v>439017</v>
      </c>
      <c r="H77" s="30"/>
    </row>
    <row r="78" spans="1:8" ht="15.5">
      <c r="B78" s="45" t="s">
        <v>60</v>
      </c>
      <c r="C78" s="20"/>
      <c r="D78" s="30">
        <v>369681</v>
      </c>
      <c r="E78" s="135">
        <v>405000</v>
      </c>
      <c r="F78" s="134">
        <v>381656</v>
      </c>
      <c r="G78" s="20"/>
      <c r="H78" s="30">
        <f>D78+F78-E78</f>
        <v>346337</v>
      </c>
    </row>
    <row r="79" spans="1:8" ht="15.5">
      <c r="B79" s="45" t="s">
        <v>61</v>
      </c>
      <c r="C79" s="20"/>
      <c r="D79" s="30">
        <v>39242</v>
      </c>
      <c r="E79" s="132">
        <v>39000</v>
      </c>
      <c r="F79" s="134">
        <v>39483</v>
      </c>
      <c r="G79" s="20"/>
      <c r="H79" s="30">
        <f>D79+F79-E79</f>
        <v>39725</v>
      </c>
    </row>
    <row r="80" spans="1:8" ht="15.5">
      <c r="B80" s="45" t="s">
        <v>87</v>
      </c>
      <c r="C80" s="20"/>
      <c r="D80" s="30">
        <v>3250059</v>
      </c>
      <c r="E80" s="132">
        <v>3530700</v>
      </c>
      <c r="F80" s="134">
        <v>3260316</v>
      </c>
      <c r="G80" s="20"/>
      <c r="H80" s="30">
        <f t="shared" ref="H80:H83" si="6">D80+F80-E80</f>
        <v>2979675</v>
      </c>
    </row>
    <row r="81" spans="1:8" ht="15.5">
      <c r="B81" s="45" t="s">
        <v>88</v>
      </c>
      <c r="C81" s="20"/>
      <c r="D81" s="30">
        <v>815289</v>
      </c>
      <c r="E81" s="132">
        <v>815600</v>
      </c>
      <c r="F81" s="134">
        <v>753431</v>
      </c>
      <c r="G81" s="20"/>
      <c r="H81" s="30">
        <f t="shared" si="6"/>
        <v>753120</v>
      </c>
    </row>
    <row r="82" spans="1:8" ht="15.5">
      <c r="B82" s="45" t="s">
        <v>64</v>
      </c>
      <c r="C82" s="20"/>
      <c r="D82" s="30">
        <v>0</v>
      </c>
      <c r="E82" s="132">
        <v>0</v>
      </c>
      <c r="F82" s="134">
        <f>'[1]ЗА текущий месяц'!BO99</f>
        <v>0</v>
      </c>
      <c r="G82" s="20"/>
      <c r="H82" s="30">
        <f t="shared" si="6"/>
        <v>0</v>
      </c>
    </row>
    <row r="83" spans="1:8" ht="15.5">
      <c r="A83" s="107"/>
      <c r="B83" s="29" t="s">
        <v>65</v>
      </c>
      <c r="C83" s="20"/>
      <c r="D83" s="30">
        <v>8285945</v>
      </c>
      <c r="E83" s="95">
        <v>16482393</v>
      </c>
      <c r="F83" s="96">
        <v>14919642</v>
      </c>
      <c r="G83" s="34"/>
      <c r="H83" s="30">
        <f t="shared" si="6"/>
        <v>6723194</v>
      </c>
    </row>
    <row r="84" spans="1:8" ht="15.5">
      <c r="A84" s="100"/>
      <c r="B84" s="36" t="s">
        <v>66</v>
      </c>
      <c r="C84" s="31">
        <v>59161</v>
      </c>
      <c r="D84" s="32">
        <v>277351</v>
      </c>
      <c r="E84" s="95">
        <v>3207200</v>
      </c>
      <c r="F84" s="96">
        <v>3011542</v>
      </c>
      <c r="G84" s="31">
        <f>C84+E84+H84-F84-D84</f>
        <v>66049.979999999981</v>
      </c>
      <c r="H84" s="32">
        <v>88581.98</v>
      </c>
    </row>
    <row r="85" spans="1:8" ht="15.5">
      <c r="B85" s="58">
        <v>73</v>
      </c>
      <c r="C85" s="20">
        <v>410611</v>
      </c>
      <c r="D85" s="30" t="s">
        <v>0</v>
      </c>
      <c r="E85" s="95">
        <v>0</v>
      </c>
      <c r="F85" s="96">
        <v>43000</v>
      </c>
      <c r="G85" s="20">
        <f>C85+E85-F85</f>
        <v>367611</v>
      </c>
      <c r="H85" s="30" t="s">
        <v>0</v>
      </c>
    </row>
    <row r="86" spans="1:8" ht="15.5">
      <c r="B86" s="45" t="s">
        <v>67</v>
      </c>
      <c r="C86" s="20"/>
      <c r="D86" s="30">
        <v>121297</v>
      </c>
      <c r="E86" s="132">
        <v>45310</v>
      </c>
      <c r="F86" s="134">
        <v>42443</v>
      </c>
      <c r="G86" s="20"/>
      <c r="H86" s="30">
        <f>D86+F86-E86</f>
        <v>118430</v>
      </c>
    </row>
    <row r="87" spans="1:8" ht="15.5">
      <c r="B87" s="45" t="s">
        <v>68</v>
      </c>
      <c r="C87" s="20"/>
      <c r="D87" s="30">
        <v>556677</v>
      </c>
      <c r="E87" s="132">
        <v>294096</v>
      </c>
      <c r="F87" s="134">
        <f>'[1]ЗА текущий месяц'!BV99</f>
        <v>0</v>
      </c>
      <c r="G87" s="20"/>
      <c r="H87" s="30">
        <f>D87+F87-E87</f>
        <v>262581</v>
      </c>
    </row>
    <row r="88" spans="1:8" ht="15.5">
      <c r="B88" s="45" t="s">
        <v>69</v>
      </c>
      <c r="C88" s="20">
        <v>0</v>
      </c>
      <c r="D88" s="30"/>
      <c r="E88" s="132">
        <v>1850000</v>
      </c>
      <c r="F88" s="134">
        <f>'[1]ЗА текущий месяц'!BW99</f>
        <v>0</v>
      </c>
      <c r="G88" s="20">
        <f>E88-F88</f>
        <v>1850000</v>
      </c>
      <c r="H88" s="30"/>
    </row>
    <row r="89" spans="1:8" ht="15.5">
      <c r="B89" s="45" t="s">
        <v>70</v>
      </c>
      <c r="C89" s="20"/>
      <c r="D89" s="30">
        <v>77110079</v>
      </c>
      <c r="E89" s="132">
        <v>10618413</v>
      </c>
      <c r="F89" s="134">
        <f>'[1]ЗА текущий месяц'!BX99</f>
        <v>0</v>
      </c>
      <c r="G89" s="20"/>
      <c r="H89" s="30">
        <f>D89-E89</f>
        <v>66491666</v>
      </c>
    </row>
    <row r="90" spans="1:8" ht="15.5">
      <c r="B90" s="45" t="s">
        <v>71</v>
      </c>
      <c r="C90" s="20">
        <v>103628480</v>
      </c>
      <c r="D90" s="30"/>
      <c r="E90" s="132">
        <v>0</v>
      </c>
      <c r="F90" s="134">
        <f>'[1]ЗА текущий месяц'!BY99</f>
        <v>0</v>
      </c>
      <c r="G90" s="20">
        <f>C90+E90-F90</f>
        <v>103628480</v>
      </c>
      <c r="H90" s="30"/>
    </row>
    <row r="91" spans="1:8" ht="15.5">
      <c r="B91" s="76" t="s">
        <v>72</v>
      </c>
      <c r="C91" s="20">
        <v>16252457</v>
      </c>
      <c r="D91" s="30">
        <v>31193852</v>
      </c>
      <c r="E91" s="132">
        <v>61850</v>
      </c>
      <c r="F91" s="134">
        <v>400350</v>
      </c>
      <c r="G91" s="20">
        <f>C91+E91+H91-F91-D91</f>
        <v>15857457</v>
      </c>
      <c r="H91" s="30">
        <v>31137352</v>
      </c>
    </row>
    <row r="92" spans="1:8" ht="15.5">
      <c r="B92" s="29" t="s">
        <v>73</v>
      </c>
      <c r="C92" s="20"/>
      <c r="D92" s="30">
        <v>57772000</v>
      </c>
      <c r="E92" s="95">
        <f>'[1]ЗА текущий месяц'!CJ89</f>
        <v>0</v>
      </c>
      <c r="F92" s="96" t="s">
        <v>0</v>
      </c>
      <c r="G92" s="20"/>
      <c r="H92" s="30">
        <f>D92</f>
        <v>57772000</v>
      </c>
    </row>
    <row r="93" spans="1:8" ht="15.5">
      <c r="B93" s="67" t="s">
        <v>74</v>
      </c>
      <c r="C93" s="20"/>
      <c r="D93" s="30"/>
      <c r="E93" s="95"/>
      <c r="F93" s="96"/>
      <c r="G93" s="20"/>
      <c r="H93" s="30"/>
    </row>
    <row r="94" spans="1:8" ht="15.5">
      <c r="B94" s="29" t="s">
        <v>75</v>
      </c>
      <c r="C94" s="20"/>
      <c r="D94" s="30">
        <v>6032500</v>
      </c>
      <c r="E94" s="95">
        <v>0</v>
      </c>
      <c r="F94" s="96"/>
      <c r="G94" s="20"/>
      <c r="H94" s="30">
        <f>D94</f>
        <v>6032500</v>
      </c>
    </row>
    <row r="95" spans="1:8" ht="15.5">
      <c r="B95" s="58" t="s">
        <v>76</v>
      </c>
      <c r="C95" s="20"/>
      <c r="D95" s="30">
        <v>2103712367</v>
      </c>
      <c r="E95" s="136">
        <v>4383347</v>
      </c>
      <c r="F95" s="137">
        <f>'[1]ЗА текущий месяц'!CB99</f>
        <v>0</v>
      </c>
      <c r="G95" s="20"/>
      <c r="H95" s="30">
        <f>D95+F95-E95</f>
        <v>2099329020</v>
      </c>
    </row>
    <row r="96" spans="1:8" ht="15.5">
      <c r="B96" s="29" t="s">
        <v>77</v>
      </c>
      <c r="C96" s="20"/>
      <c r="D96" s="30">
        <v>11739224</v>
      </c>
      <c r="E96" s="95">
        <v>104909070</v>
      </c>
      <c r="F96" s="96">
        <v>153931396</v>
      </c>
      <c r="G96" s="20"/>
      <c r="H96" s="30">
        <f>F96+D96-E96</f>
        <v>60761550</v>
      </c>
    </row>
    <row r="97" spans="2:8" ht="15.5">
      <c r="B97" s="29" t="s">
        <v>78</v>
      </c>
      <c r="C97" s="20"/>
      <c r="D97" s="30">
        <v>2457529</v>
      </c>
      <c r="E97" s="95">
        <v>213931</v>
      </c>
      <c r="F97" s="138">
        <v>2609881</v>
      </c>
      <c r="G97" s="20"/>
      <c r="H97" s="30">
        <f>D97+F97-E97</f>
        <v>4853479</v>
      </c>
    </row>
    <row r="98" spans="2:8" ht="15.5">
      <c r="B98" s="29" t="s">
        <v>79</v>
      </c>
      <c r="C98" s="20"/>
      <c r="D98" s="30"/>
      <c r="E98" s="95">
        <v>1043082</v>
      </c>
      <c r="F98" s="96">
        <v>1043082</v>
      </c>
      <c r="G98" s="20"/>
      <c r="H98" s="30">
        <f>D98+F98-E98</f>
        <v>0</v>
      </c>
    </row>
    <row r="99" spans="2:8" ht="15.5">
      <c r="B99" s="29" t="s">
        <v>80</v>
      </c>
      <c r="C99" s="20"/>
      <c r="D99" s="30">
        <v>34973027</v>
      </c>
      <c r="E99" s="139">
        <v>1531335</v>
      </c>
      <c r="F99" s="137">
        <v>1438239</v>
      </c>
      <c r="G99" s="20"/>
      <c r="H99" s="30">
        <f>D99+F99-E99</f>
        <v>34879931</v>
      </c>
    </row>
    <row r="100" spans="2:8" ht="15.5">
      <c r="B100" s="29" t="s">
        <v>81</v>
      </c>
      <c r="C100" s="20"/>
      <c r="D100" s="30">
        <v>285974</v>
      </c>
      <c r="E100" s="139">
        <v>1043082</v>
      </c>
      <c r="F100" s="137">
        <v>1210049</v>
      </c>
      <c r="G100" s="20"/>
      <c r="H100" s="30">
        <f>D100+F100-E100</f>
        <v>452941</v>
      </c>
    </row>
    <row r="101" spans="2:8" ht="15.5">
      <c r="B101" s="29" t="s">
        <v>82</v>
      </c>
      <c r="C101" s="20">
        <v>0</v>
      </c>
      <c r="D101" s="30"/>
      <c r="E101" s="95">
        <f>'[1]ЗА текущий месяц'!CJ98</f>
        <v>0</v>
      </c>
      <c r="F101" s="96">
        <f>'[1]ЗА текущий месяц'!CH99</f>
        <v>0</v>
      </c>
      <c r="G101" s="20">
        <f>C101+E101-F101</f>
        <v>0</v>
      </c>
      <c r="H101" s="30"/>
    </row>
    <row r="102" spans="2:8" ht="15.5">
      <c r="B102" s="77" t="s">
        <v>83</v>
      </c>
      <c r="C102" s="78">
        <v>2839351</v>
      </c>
      <c r="D102" s="79"/>
      <c r="E102" s="140">
        <v>13514006</v>
      </c>
      <c r="F102" s="141">
        <f>'[1]ЗА текущий месяц'!CI99</f>
        <v>0</v>
      </c>
      <c r="G102" s="78">
        <f>C102+E102-F102</f>
        <v>16353357</v>
      </c>
      <c r="H102" s="79"/>
    </row>
    <row r="103" spans="2:8" ht="16" thickBot="1">
      <c r="B103" s="82"/>
      <c r="C103" s="142">
        <f t="shared" ref="C103:H103" si="7">SUM(C17:C102)</f>
        <v>4087910226</v>
      </c>
      <c r="D103" s="143">
        <f t="shared" si="7"/>
        <v>4087910197</v>
      </c>
      <c r="E103" s="142">
        <f t="shared" si="7"/>
        <v>2102080386</v>
      </c>
      <c r="F103" s="143">
        <f t="shared" si="7"/>
        <v>2102080385.3399999</v>
      </c>
      <c r="G103" s="143">
        <f t="shared" si="7"/>
        <v>4119121558.6399999</v>
      </c>
      <c r="H103" s="144">
        <f t="shared" si="7"/>
        <v>4119120498.98</v>
      </c>
    </row>
    <row r="104" spans="2:8" ht="15.5">
      <c r="B104" s="7"/>
      <c r="C104" s="7"/>
      <c r="D104" s="86">
        <f>C103-D103</f>
        <v>29</v>
      </c>
      <c r="E104" s="7" t="s">
        <v>0</v>
      </c>
      <c r="F104" s="86">
        <f>E103-F103</f>
        <v>0.66000008583068848</v>
      </c>
      <c r="G104" s="7"/>
      <c r="H104" s="86">
        <f>H103-G103</f>
        <v>-1059.6599998474121</v>
      </c>
    </row>
    <row r="105" spans="2:8" ht="15.5">
      <c r="B105" s="145"/>
      <c r="C105" s="146"/>
      <c r="D105" s="145"/>
      <c r="E105" s="147"/>
      <c r="F105" s="147"/>
      <c r="G105" s="147"/>
      <c r="H105" s="146"/>
    </row>
  </sheetData>
  <pageMargins left="0.7" right="0.7" top="0.75" bottom="0.75" header="0.3" footer="0.3"/>
  <pageSetup paperSize="9" scale="74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96"/>
  <sheetViews>
    <sheetView topLeftCell="A76" workbookViewId="0">
      <selection activeCell="D101" sqref="D101"/>
    </sheetView>
  </sheetViews>
  <sheetFormatPr defaultRowHeight="14.5"/>
  <cols>
    <col min="1" max="1" width="4.1796875" customWidth="1"/>
    <col min="2" max="2" width="19.81640625" customWidth="1"/>
    <col min="3" max="3" width="15" customWidth="1"/>
    <col min="4" max="4" width="12.90625" customWidth="1"/>
    <col min="5" max="6" width="14.08984375" customWidth="1"/>
    <col min="7" max="7" width="15.08984375" customWidth="1"/>
    <col min="8" max="8" width="14.453125" customWidth="1"/>
  </cols>
  <sheetData>
    <row r="1" spans="1:8">
      <c r="B1" s="1"/>
      <c r="C1" s="1"/>
      <c r="D1" s="1"/>
      <c r="E1" s="1"/>
      <c r="F1" s="1"/>
      <c r="G1" s="1"/>
      <c r="H1" s="1"/>
    </row>
    <row r="2" spans="1:8" ht="15" thickBot="1">
      <c r="B2" s="1"/>
      <c r="C2" s="1"/>
      <c r="D2" s="1"/>
      <c r="E2" s="1"/>
      <c r="F2" s="1"/>
      <c r="G2" s="1"/>
      <c r="H2" s="1"/>
    </row>
    <row r="3" spans="1:8" ht="16" thickBot="1">
      <c r="A3" t="s">
        <v>0</v>
      </c>
      <c r="B3" s="3" t="s">
        <v>0</v>
      </c>
      <c r="D3" s="4">
        <v>43862</v>
      </c>
      <c r="E3" s="88"/>
      <c r="F3" s="7"/>
      <c r="G3" s="7"/>
      <c r="H3" s="7"/>
    </row>
    <row r="4" spans="1:8" ht="15.5">
      <c r="B4" s="7" t="s">
        <v>0</v>
      </c>
      <c r="C4" s="7"/>
      <c r="D4" s="7"/>
      <c r="E4" s="7"/>
      <c r="F4" s="7"/>
      <c r="G4" s="7"/>
      <c r="H4" s="7"/>
    </row>
    <row r="5" spans="1:8" ht="15.5">
      <c r="B5" s="7"/>
      <c r="C5" s="7"/>
      <c r="D5" s="7"/>
      <c r="E5" s="7"/>
      <c r="F5" s="7"/>
      <c r="G5" s="7"/>
      <c r="H5" s="7"/>
    </row>
    <row r="6" spans="1:8" ht="15.5">
      <c r="A6" s="149"/>
      <c r="B6" s="150" t="s">
        <v>0</v>
      </c>
      <c r="C6" s="151" t="s">
        <v>89</v>
      </c>
      <c r="D6" s="151"/>
      <c r="E6" s="91" t="s">
        <v>90</v>
      </c>
      <c r="F6" s="91"/>
      <c r="G6" s="151" t="s">
        <v>92</v>
      </c>
      <c r="H6" s="151"/>
    </row>
    <row r="7" spans="1:8" ht="15.5">
      <c r="A7" s="149"/>
      <c r="B7" s="150"/>
      <c r="C7" s="151" t="s">
        <v>4</v>
      </c>
      <c r="D7" s="151" t="s">
        <v>5</v>
      </c>
      <c r="E7" s="91" t="s">
        <v>4</v>
      </c>
      <c r="F7" s="91" t="s">
        <v>5</v>
      </c>
      <c r="G7" s="151" t="s">
        <v>4</v>
      </c>
      <c r="H7" s="151" t="s">
        <v>5</v>
      </c>
    </row>
    <row r="8" spans="1:8" ht="15.5">
      <c r="A8" s="149"/>
      <c r="B8" s="152" t="s">
        <v>6</v>
      </c>
      <c r="C8" s="150">
        <v>1519063773</v>
      </c>
      <c r="D8" s="150"/>
      <c r="E8" s="92">
        <f>'[2]ЗА текущий месяц'!CJ6</f>
        <v>916667</v>
      </c>
      <c r="F8" s="92">
        <f>'[2]ЗА текущий месяц'!B90</f>
        <v>1904024</v>
      </c>
      <c r="G8" s="150">
        <f>C8+E8-F8</f>
        <v>1518076416</v>
      </c>
      <c r="H8" s="150"/>
    </row>
    <row r="9" spans="1:8" ht="15.5">
      <c r="A9" s="149"/>
      <c r="B9" s="151" t="s">
        <v>7</v>
      </c>
      <c r="C9" s="150"/>
      <c r="D9" s="150"/>
      <c r="E9" s="92">
        <f>'[2]ЗА текущий месяц'!CJ7</f>
        <v>0</v>
      </c>
      <c r="F9" s="92">
        <f>'[2]ЗА текущий месяц'!C90</f>
        <v>0</v>
      </c>
      <c r="G9" s="150">
        <f>E9-F9</f>
        <v>0</v>
      </c>
      <c r="H9" s="150"/>
    </row>
    <row r="10" spans="1:8" ht="15.5">
      <c r="A10" s="149"/>
      <c r="B10" s="152" t="s">
        <v>8</v>
      </c>
      <c r="C10" s="150"/>
      <c r="D10" s="150">
        <v>598541642</v>
      </c>
      <c r="E10" s="92">
        <f>'[2]ЗА текущий месяц'!CJ8</f>
        <v>1521455</v>
      </c>
      <c r="F10" s="92">
        <f>'[2]ЗА текущий месяц'!D90</f>
        <v>7609051</v>
      </c>
      <c r="G10" s="150"/>
      <c r="H10" s="150">
        <f>D10+F10-E10</f>
        <v>604629238</v>
      </c>
    </row>
    <row r="11" spans="1:8" ht="15.5">
      <c r="A11" s="149"/>
      <c r="B11" s="152" t="s">
        <v>9</v>
      </c>
      <c r="C11" s="150">
        <v>6749426</v>
      </c>
      <c r="D11" s="150"/>
      <c r="E11" s="92">
        <f>'[2]ЗА текущий месяц'!CJ9</f>
        <v>0</v>
      </c>
      <c r="F11" s="92">
        <f>'[2]ЗА текущий месяц'!E90</f>
        <v>0</v>
      </c>
      <c r="G11" s="150">
        <f t="shared" ref="G11:G25" si="0">C11+E11-F11</f>
        <v>6749426</v>
      </c>
      <c r="H11" s="150"/>
    </row>
    <row r="12" spans="1:8" ht="15.5">
      <c r="A12" s="149"/>
      <c r="B12" s="152" t="s">
        <v>10</v>
      </c>
      <c r="C12" s="150">
        <v>108900158</v>
      </c>
      <c r="D12" s="150"/>
      <c r="E12" s="153">
        <f>'[2]ЗА текущий месяц'!CJ10</f>
        <v>1618674</v>
      </c>
      <c r="F12" s="153">
        <f>'[2]ЗА текущий месяц'!F90</f>
        <v>916667</v>
      </c>
      <c r="G12" s="150">
        <f t="shared" si="0"/>
        <v>109602165</v>
      </c>
      <c r="H12" s="150"/>
    </row>
    <row r="13" spans="1:8" ht="15.5">
      <c r="A13" s="154"/>
      <c r="B13" s="155" t="s">
        <v>11</v>
      </c>
      <c r="C13" s="156">
        <v>16103</v>
      </c>
      <c r="D13" s="156"/>
      <c r="E13" s="153">
        <f>'[2]ЗА текущий месяц'!CJ11</f>
        <v>0</v>
      </c>
      <c r="F13" s="153">
        <f>'[2]ЗА текущий месяц'!G90</f>
        <v>33</v>
      </c>
      <c r="G13" s="156">
        <f t="shared" si="0"/>
        <v>16070</v>
      </c>
      <c r="H13" s="156"/>
    </row>
    <row r="14" spans="1:8" ht="15.5">
      <c r="A14" s="157"/>
      <c r="B14" s="158" t="s">
        <v>12</v>
      </c>
      <c r="C14" s="22">
        <v>0</v>
      </c>
      <c r="D14" s="22"/>
      <c r="E14" s="153">
        <f>'[2]ЗА текущий месяц'!CJ12</f>
        <v>404052</v>
      </c>
      <c r="F14" s="153">
        <f>'[2]ЗА текущий месяц'!H90</f>
        <v>404052</v>
      </c>
      <c r="G14" s="22">
        <f t="shared" si="0"/>
        <v>0</v>
      </c>
      <c r="H14" s="22"/>
    </row>
    <row r="15" spans="1:8" ht="15.5">
      <c r="A15" s="149"/>
      <c r="B15" s="159">
        <v>10.1</v>
      </c>
      <c r="C15" s="160">
        <v>1255061</v>
      </c>
      <c r="D15" s="150"/>
      <c r="E15" s="161">
        <f>'[2]ЗА текущий месяц'!CJ13</f>
        <v>126455</v>
      </c>
      <c r="F15" s="161">
        <f>'[2]ЗА текущий месяц'!I90</f>
        <v>278033</v>
      </c>
      <c r="G15" s="160">
        <f t="shared" si="0"/>
        <v>1103483</v>
      </c>
      <c r="H15" s="150"/>
    </row>
    <row r="16" spans="1:8" ht="15.5">
      <c r="A16" s="149"/>
      <c r="B16" s="152" t="s">
        <v>13</v>
      </c>
      <c r="C16" s="150">
        <v>61734561</v>
      </c>
      <c r="D16" s="150"/>
      <c r="E16" s="161">
        <f>'[2]ЗА текущий месяц'!CJ14</f>
        <v>17176482</v>
      </c>
      <c r="F16" s="161">
        <f>'[2]ЗА текущий месяц'!J90</f>
        <v>19962308</v>
      </c>
      <c r="G16" s="150">
        <f t="shared" si="0"/>
        <v>58948735</v>
      </c>
      <c r="H16" s="150"/>
    </row>
    <row r="17" spans="1:8" ht="15.5">
      <c r="A17" s="149"/>
      <c r="B17" s="152" t="s">
        <v>14</v>
      </c>
      <c r="C17" s="150">
        <v>502650</v>
      </c>
      <c r="D17" s="150"/>
      <c r="E17" s="161">
        <f>'[2]ЗА текущий месяц'!CJ15</f>
        <v>1956392</v>
      </c>
      <c r="F17" s="161">
        <f>'[2]ЗА текущий месяц'!K90</f>
        <v>2235248</v>
      </c>
      <c r="G17" s="150">
        <f t="shared" si="0"/>
        <v>223794</v>
      </c>
      <c r="H17" s="150"/>
    </row>
    <row r="18" spans="1:8" ht="15.5">
      <c r="A18" s="149"/>
      <c r="B18" s="152" t="s">
        <v>15</v>
      </c>
      <c r="C18" s="150">
        <v>55227675</v>
      </c>
      <c r="D18" s="150"/>
      <c r="E18" s="161">
        <f>'[2]ЗА текущий месяц'!CJ16</f>
        <v>39783910</v>
      </c>
      <c r="F18" s="161">
        <f>'[2]ЗА текущий месяц'!L90</f>
        <v>35773767</v>
      </c>
      <c r="G18" s="150">
        <f t="shared" si="0"/>
        <v>59237818</v>
      </c>
      <c r="H18" s="150"/>
    </row>
    <row r="19" spans="1:8" ht="15.5">
      <c r="A19" s="149"/>
      <c r="B19" s="152" t="s">
        <v>16</v>
      </c>
      <c r="C19" s="150">
        <v>145585</v>
      </c>
      <c r="D19" s="150"/>
      <c r="E19" s="161">
        <f>'[2]ЗА текущий месяц'!CJ17</f>
        <v>1941150</v>
      </c>
      <c r="F19" s="161">
        <f>'[2]ЗА текущий месяц'!M90</f>
        <v>70272</v>
      </c>
      <c r="G19" s="150">
        <f t="shared" si="0"/>
        <v>2016463</v>
      </c>
      <c r="H19" s="150"/>
    </row>
    <row r="20" spans="1:8" ht="15.5">
      <c r="A20" s="149"/>
      <c r="B20" s="152" t="s">
        <v>17</v>
      </c>
      <c r="C20" s="150">
        <v>18347194</v>
      </c>
      <c r="D20" s="150"/>
      <c r="E20" s="161">
        <f>'[2]ЗА текущий месяц'!CJ18</f>
        <v>121528</v>
      </c>
      <c r="F20" s="161">
        <f>'[2]ЗА текущий месяц'!N90</f>
        <v>203660</v>
      </c>
      <c r="G20" s="150">
        <f t="shared" si="0"/>
        <v>18265062</v>
      </c>
      <c r="H20" s="150"/>
    </row>
    <row r="21" spans="1:8" ht="15.5">
      <c r="A21" s="149"/>
      <c r="B21" s="152" t="s">
        <v>18</v>
      </c>
      <c r="C21" s="150">
        <v>0</v>
      </c>
      <c r="D21" s="150"/>
      <c r="E21" s="161">
        <f>'[2]ЗА текущий месяц'!CJ19</f>
        <v>0</v>
      </c>
      <c r="F21" s="161">
        <f>'[2]ЗА текущий месяц'!O90</f>
        <v>0</v>
      </c>
      <c r="G21" s="150">
        <f t="shared" si="0"/>
        <v>0</v>
      </c>
      <c r="H21" s="150"/>
    </row>
    <row r="22" spans="1:8" ht="15.5">
      <c r="A22" s="149"/>
      <c r="B22" s="162" t="s">
        <v>19</v>
      </c>
      <c r="C22" s="150">
        <v>7058240</v>
      </c>
      <c r="D22" s="150"/>
      <c r="E22" s="161">
        <f>'[2]ЗА текущий месяц'!CJ20</f>
        <v>745373</v>
      </c>
      <c r="F22" s="161">
        <f>'[2]ЗА текущий месяц'!P90</f>
        <v>1053833</v>
      </c>
      <c r="G22" s="150">
        <f t="shared" si="0"/>
        <v>6749780</v>
      </c>
      <c r="H22" s="150"/>
    </row>
    <row r="23" spans="1:8" ht="15.5">
      <c r="A23" s="149"/>
      <c r="B23" s="162" t="s">
        <v>20</v>
      </c>
      <c r="C23" s="150">
        <v>19891155</v>
      </c>
      <c r="D23" s="150"/>
      <c r="E23" s="161">
        <f>'[2]ЗА текущий месяц'!CJ21</f>
        <v>204136</v>
      </c>
      <c r="F23" s="161">
        <f>'[2]ЗА текущий месяц'!Q90</f>
        <v>359646</v>
      </c>
      <c r="G23" s="150">
        <f t="shared" si="0"/>
        <v>19735645</v>
      </c>
      <c r="H23" s="150"/>
    </row>
    <row r="24" spans="1:8" ht="15.5">
      <c r="A24" s="163"/>
      <c r="B24" s="155" t="s">
        <v>21</v>
      </c>
      <c r="C24" s="156">
        <v>0</v>
      </c>
      <c r="D24" s="156"/>
      <c r="E24" s="164">
        <f>'[2]ЗА текущий месяц'!CJ22</f>
        <v>815134</v>
      </c>
      <c r="F24" s="164">
        <f>'[2]ЗА текущий месяц'!R90</f>
        <v>0</v>
      </c>
      <c r="G24" s="156">
        <f t="shared" si="0"/>
        <v>815134</v>
      </c>
      <c r="H24" s="156"/>
    </row>
    <row r="25" spans="1:8" ht="15.5">
      <c r="A25" s="149"/>
      <c r="B25" s="165" t="s">
        <v>22</v>
      </c>
      <c r="C25" s="156">
        <v>2665905</v>
      </c>
      <c r="D25" s="156"/>
      <c r="E25" s="92">
        <f>'[2]ЗА текущий месяц'!CJ23</f>
        <v>7550519</v>
      </c>
      <c r="F25" s="92">
        <f>'[2]ЗА текущий месяц'!S90</f>
        <v>7550519</v>
      </c>
      <c r="G25" s="150">
        <f t="shared" si="0"/>
        <v>2665905</v>
      </c>
      <c r="H25" s="156"/>
    </row>
    <row r="26" spans="1:8" ht="15.5">
      <c r="A26" s="163"/>
      <c r="B26" s="166" t="s">
        <v>23</v>
      </c>
      <c r="C26" s="167">
        <v>0</v>
      </c>
      <c r="D26" s="167"/>
      <c r="E26" s="167">
        <f>'[2]ЗА текущий месяц'!CJ24</f>
        <v>69858316</v>
      </c>
      <c r="F26" s="167">
        <f>'[2]ЗА текущий месяц'!T90</f>
        <v>69858316</v>
      </c>
      <c r="G26" s="168">
        <f>E26-F26</f>
        <v>0</v>
      </c>
      <c r="H26" s="168"/>
    </row>
    <row r="27" spans="1:8" ht="15.5">
      <c r="A27" s="149"/>
      <c r="B27" s="166" t="s">
        <v>24</v>
      </c>
      <c r="C27" s="167">
        <v>12298632</v>
      </c>
      <c r="D27" s="167"/>
      <c r="E27" s="167">
        <f>'[2]ЗА текущий месяц'!CJ25</f>
        <v>24727586</v>
      </c>
      <c r="F27" s="167">
        <f>'[2]ЗА текущий месяц'!U90</f>
        <v>30676864</v>
      </c>
      <c r="G27" s="167">
        <f>C27+E27-F27</f>
        <v>6349354</v>
      </c>
      <c r="H27" s="167"/>
    </row>
    <row r="28" spans="1:8" ht="15.5">
      <c r="A28" s="149"/>
      <c r="B28" s="166" t="s">
        <v>25</v>
      </c>
      <c r="C28" s="167">
        <v>52040599</v>
      </c>
      <c r="D28" s="167"/>
      <c r="E28" s="167">
        <f>'[2]ЗА текущий месяц'!CJ26</f>
        <v>4992298</v>
      </c>
      <c r="F28" s="167">
        <f>'[2]ЗА текущий месяц'!V90</f>
        <v>0</v>
      </c>
      <c r="G28" s="167">
        <f>C28+E28-F28</f>
        <v>57032897</v>
      </c>
      <c r="H28" s="167"/>
    </row>
    <row r="29" spans="1:8" ht="15.5">
      <c r="A29" s="149"/>
      <c r="B29" s="166" t="s">
        <v>26</v>
      </c>
      <c r="C29" s="167">
        <v>0</v>
      </c>
      <c r="D29" s="167"/>
      <c r="E29" s="167">
        <f>'[2]ЗА текущий месяц'!CJ27</f>
        <v>0</v>
      </c>
      <c r="F29" s="167">
        <f>'[2]ЗА текущий месяц'!W90</f>
        <v>0</v>
      </c>
      <c r="G29" s="167">
        <f>C29+E29-F29</f>
        <v>0</v>
      </c>
      <c r="H29" s="167"/>
    </row>
    <row r="30" spans="1:8" ht="15.5">
      <c r="A30" s="149"/>
      <c r="B30" s="169">
        <v>21</v>
      </c>
      <c r="C30" s="167">
        <v>208727879</v>
      </c>
      <c r="D30" s="167"/>
      <c r="E30" s="167">
        <f>'[2]ЗА текущий месяц'!CJ28</f>
        <v>26827638</v>
      </c>
      <c r="F30" s="167">
        <f>'[2]ЗА текущий месяц'!X90</f>
        <v>30502349</v>
      </c>
      <c r="G30" s="167">
        <f>C30+E30-F30</f>
        <v>205053168</v>
      </c>
      <c r="H30" s="167"/>
    </row>
    <row r="31" spans="1:8" ht="15.5">
      <c r="A31" s="163"/>
      <c r="B31" s="170" t="s">
        <v>27</v>
      </c>
      <c r="C31" s="171">
        <v>0</v>
      </c>
      <c r="D31" s="171"/>
      <c r="E31" s="92">
        <f>'[2]ЗА текущий месяц'!CJ29</f>
        <v>4280911</v>
      </c>
      <c r="F31" s="92">
        <f>'[2]ЗА текущий месяц'!Y90</f>
        <v>4280911</v>
      </c>
      <c r="G31" s="171">
        <f>E31-F31+C31</f>
        <v>0</v>
      </c>
      <c r="H31" s="171"/>
    </row>
    <row r="32" spans="1:8" ht="15.5">
      <c r="A32" s="163"/>
      <c r="B32" s="155" t="s">
        <v>28</v>
      </c>
      <c r="C32" s="156"/>
      <c r="D32" s="156"/>
      <c r="E32" s="92">
        <f>'[2]ЗА текущий месяц'!CJ30</f>
        <v>16653547</v>
      </c>
      <c r="F32" s="92">
        <f>'[2]ЗА текущий месяц'!Z90</f>
        <v>6653547</v>
      </c>
      <c r="G32" s="22">
        <f>E32-F32</f>
        <v>10000000</v>
      </c>
      <c r="H32" s="22"/>
    </row>
    <row r="33" spans="1:8" ht="15.5">
      <c r="A33" s="163"/>
      <c r="B33" s="155" t="s">
        <v>29</v>
      </c>
      <c r="C33" s="156">
        <v>0</v>
      </c>
      <c r="D33" s="156"/>
      <c r="E33" s="92">
        <f>'[2]ЗА текущий месяц'!CJ31</f>
        <v>6127033</v>
      </c>
      <c r="F33" s="92">
        <f>'[2]ЗА текущий месяц'!AA90</f>
        <v>6127033</v>
      </c>
      <c r="G33" s="22">
        <f>E33-F33</f>
        <v>0</v>
      </c>
      <c r="H33" s="22"/>
    </row>
    <row r="34" spans="1:8" ht="15.5">
      <c r="A34" s="149"/>
      <c r="B34" s="172">
        <v>28</v>
      </c>
      <c r="C34" s="150">
        <v>0</v>
      </c>
      <c r="D34" s="150"/>
      <c r="E34" s="92">
        <f>'[2]ЗА текущий месяц'!CJ32</f>
        <v>0</v>
      </c>
      <c r="F34" s="92">
        <f>'[2]ЗА текущий месяц'!AB90</f>
        <v>0</v>
      </c>
      <c r="G34" s="150">
        <f>C34+E34-F34</f>
        <v>0</v>
      </c>
      <c r="H34" s="150"/>
    </row>
    <row r="35" spans="1:8" ht="15.5">
      <c r="A35" s="149"/>
      <c r="B35" s="172">
        <v>29</v>
      </c>
      <c r="C35" s="150"/>
      <c r="D35" s="150"/>
      <c r="E35" s="92">
        <f>'[2]ЗА текущий месяц'!CJ33</f>
        <v>3077036</v>
      </c>
      <c r="F35" s="92">
        <f>'[2]ЗА текущий месяц'!AC90</f>
        <v>3077046</v>
      </c>
      <c r="G35" s="150"/>
      <c r="H35" s="150"/>
    </row>
    <row r="36" spans="1:8" ht="15.5">
      <c r="A36" s="149"/>
      <c r="B36" s="172">
        <v>40</v>
      </c>
      <c r="C36" s="150"/>
      <c r="D36" s="150"/>
      <c r="E36" s="92">
        <f>'[2]ЗА текущий месяц'!CJ34</f>
        <v>69858316</v>
      </c>
      <c r="F36" s="92">
        <f>'[2]ЗА текущий месяц'!AD90</f>
        <v>69858316</v>
      </c>
      <c r="G36" s="150"/>
      <c r="H36" s="150"/>
    </row>
    <row r="37" spans="1:8" ht="15.5">
      <c r="A37" s="173"/>
      <c r="B37" s="158" t="s">
        <v>30</v>
      </c>
      <c r="C37" s="22">
        <v>41989480</v>
      </c>
      <c r="D37" s="22"/>
      <c r="E37" s="92">
        <f>'[2]ЗА текущий месяц'!CJ35</f>
        <v>69858316</v>
      </c>
      <c r="F37" s="92">
        <f>'[2]ЗА текущий месяц'!AE90</f>
        <v>79858316</v>
      </c>
      <c r="G37" s="156">
        <f>C37+E37-F37</f>
        <v>31989480</v>
      </c>
      <c r="H37" s="156"/>
    </row>
    <row r="38" spans="1:8" ht="15.5">
      <c r="A38" s="173"/>
      <c r="B38" s="158" t="s">
        <v>31</v>
      </c>
      <c r="C38" s="22">
        <v>0</v>
      </c>
      <c r="D38" s="22"/>
      <c r="E38" s="92">
        <f>'[2]ЗА текущий месяц'!CJ36</f>
        <v>14124928</v>
      </c>
      <c r="F38" s="92">
        <f>'[2]ЗА текущий месяц'!AF90</f>
        <v>14124998</v>
      </c>
      <c r="G38" s="156">
        <f>C38+E38-F38</f>
        <v>-70</v>
      </c>
      <c r="H38" s="156"/>
    </row>
    <row r="39" spans="1:8" ht="15.5">
      <c r="A39" s="173"/>
      <c r="B39" s="158" t="s">
        <v>32</v>
      </c>
      <c r="C39" s="22">
        <v>0</v>
      </c>
      <c r="D39" s="22"/>
      <c r="E39" s="92">
        <f>'[2]ЗА текущий месяц'!CJ37</f>
        <v>80292750</v>
      </c>
      <c r="F39" s="92">
        <f>'[2]ЗА текущий месяц'!AG90</f>
        <v>80292750</v>
      </c>
      <c r="G39" s="156">
        <f>C39+E39-F39</f>
        <v>0</v>
      </c>
      <c r="H39" s="156"/>
    </row>
    <row r="40" spans="1:8" ht="15.5">
      <c r="A40" s="149"/>
      <c r="B40" s="152" t="s">
        <v>33</v>
      </c>
      <c r="C40" s="150"/>
      <c r="D40" s="150"/>
      <c r="E40" s="92"/>
      <c r="F40" s="92"/>
      <c r="G40" s="150"/>
      <c r="H40" s="150"/>
    </row>
    <row r="41" spans="1:8" ht="15.5">
      <c r="A41" s="149"/>
      <c r="B41" s="152" t="s">
        <v>34</v>
      </c>
      <c r="C41" s="160">
        <v>9256</v>
      </c>
      <c r="D41" s="150"/>
      <c r="E41" s="174">
        <f>'[2]ЗА текущий месяц'!CJ38</f>
        <v>14892704</v>
      </c>
      <c r="F41" s="174">
        <f>'[2]ЗА текущий месяц'!AH90</f>
        <v>14744584</v>
      </c>
      <c r="G41" s="160">
        <f t="shared" ref="G41:G46" si="1">C41+E41-F41</f>
        <v>157376</v>
      </c>
      <c r="H41" s="150"/>
    </row>
    <row r="42" spans="1:8" ht="15.5">
      <c r="A42" s="149"/>
      <c r="B42" s="152" t="s">
        <v>35</v>
      </c>
      <c r="C42" s="160">
        <v>110924234</v>
      </c>
      <c r="D42" s="150"/>
      <c r="E42" s="174">
        <f>'[2]ЗА текущий месяц'!CJ39</f>
        <v>634761569</v>
      </c>
      <c r="F42" s="175">
        <f>'[2]ЗА текущий месяц'!AI90</f>
        <v>402182394</v>
      </c>
      <c r="G42" s="160">
        <f t="shared" si="1"/>
        <v>343503409</v>
      </c>
      <c r="H42" s="150"/>
    </row>
    <row r="43" spans="1:8" ht="15.5">
      <c r="A43" s="149"/>
      <c r="B43" s="152" t="s">
        <v>36</v>
      </c>
      <c r="C43" s="176"/>
      <c r="D43" s="150"/>
      <c r="E43" s="174">
        <f>'[2]ЗА текущий месяц'!CJ40</f>
        <v>9224270</v>
      </c>
      <c r="F43" s="174">
        <f>'[2]ЗА текущий месяц'!AJ90</f>
        <v>9223919</v>
      </c>
      <c r="G43" s="160">
        <f t="shared" si="1"/>
        <v>351</v>
      </c>
      <c r="H43" s="150"/>
    </row>
    <row r="44" spans="1:8" ht="15.5">
      <c r="A44" s="149"/>
      <c r="B44" s="152" t="s">
        <v>37</v>
      </c>
      <c r="C44" s="150">
        <v>0</v>
      </c>
      <c r="D44" s="150"/>
      <c r="E44" s="92">
        <f>'[2]ЗА текущий месяц'!CJ41</f>
        <v>0</v>
      </c>
      <c r="F44" s="92">
        <f>'[2]ЗА текущий месяц'!AK90</f>
        <v>0</v>
      </c>
      <c r="G44" s="150">
        <f t="shared" si="1"/>
        <v>0</v>
      </c>
      <c r="H44" s="150"/>
    </row>
    <row r="45" spans="1:8" ht="15.5">
      <c r="A45" s="149"/>
      <c r="B45" s="152" t="s">
        <v>38</v>
      </c>
      <c r="C45" s="150">
        <v>251000000</v>
      </c>
      <c r="D45" s="150"/>
      <c r="E45" s="92">
        <f>'[2]ЗА текущий месяц'!CJ42</f>
        <v>0</v>
      </c>
      <c r="F45" s="92">
        <f>'[2]ЗА текущий месяц'!AL90</f>
        <v>0</v>
      </c>
      <c r="G45" s="150">
        <f t="shared" si="1"/>
        <v>251000000</v>
      </c>
      <c r="H45" s="150"/>
    </row>
    <row r="46" spans="1:8" ht="15.5">
      <c r="A46" s="149"/>
      <c r="B46" s="152" t="s">
        <v>39</v>
      </c>
      <c r="C46" s="150">
        <v>0</v>
      </c>
      <c r="D46" s="150"/>
      <c r="E46" s="92">
        <f>'[2]ЗА текущий месяц'!CJ43</f>
        <v>0</v>
      </c>
      <c r="F46" s="92">
        <f>'[2]ЗА текущий месяц'!AM90</f>
        <v>0</v>
      </c>
      <c r="G46" s="150">
        <f t="shared" si="1"/>
        <v>0</v>
      </c>
      <c r="H46" s="150"/>
    </row>
    <row r="47" spans="1:8" ht="15.5">
      <c r="A47" s="149"/>
      <c r="B47" s="152" t="s">
        <v>40</v>
      </c>
      <c r="C47" s="150">
        <v>270000</v>
      </c>
      <c r="D47" s="150"/>
      <c r="E47" s="92">
        <f>'[2]ЗА текущий месяц'!CJ44</f>
        <v>0</v>
      </c>
      <c r="F47" s="92">
        <f>'[2]ЗА текущий месяц'!AN90</f>
        <v>0</v>
      </c>
      <c r="G47" s="150">
        <f>C47-F47+E47</f>
        <v>270000</v>
      </c>
      <c r="H47" s="150"/>
    </row>
    <row r="48" spans="1:8" ht="15.5">
      <c r="A48" s="149"/>
      <c r="B48" s="152" t="s">
        <v>41</v>
      </c>
      <c r="C48" s="150">
        <v>83229493</v>
      </c>
      <c r="D48" s="150">
        <v>116401319</v>
      </c>
      <c r="E48" s="164">
        <f>'[2]ЗА текущий месяц'!CJ45</f>
        <v>84916538</v>
      </c>
      <c r="F48" s="164">
        <f>'[2]ЗА текущий месяц'!AO90</f>
        <v>57203294</v>
      </c>
      <c r="G48" s="22">
        <f>C48+E48+H48-F48-D48</f>
        <v>85781654</v>
      </c>
      <c r="H48" s="22">
        <v>91240236</v>
      </c>
    </row>
    <row r="49" spans="1:8" ht="15.5">
      <c r="A49" s="149"/>
      <c r="B49" s="152" t="s">
        <v>42</v>
      </c>
      <c r="C49" s="150">
        <v>149292</v>
      </c>
      <c r="D49" s="150">
        <v>39306658</v>
      </c>
      <c r="E49" s="164">
        <f>'[2]ЗА текущий месяц'!CJ46</f>
        <v>8358401</v>
      </c>
      <c r="F49" s="164">
        <f>'[2]ЗА текущий месяц'!AP90</f>
        <v>815134</v>
      </c>
      <c r="G49" s="22">
        <f>C49+E49+H49-F49-D49</f>
        <v>145304</v>
      </c>
      <c r="H49" s="22">
        <v>31759403</v>
      </c>
    </row>
    <row r="50" spans="1:8" ht="15.5">
      <c r="A50" s="149"/>
      <c r="B50" s="152" t="s">
        <v>43</v>
      </c>
      <c r="C50" s="150">
        <v>77045692</v>
      </c>
      <c r="D50" s="150"/>
      <c r="E50" s="164">
        <f>'[2]ЗА текущий месяц'!CJ47</f>
        <v>0</v>
      </c>
      <c r="F50" s="164">
        <f>'[2]ЗА текущий месяц'!AQ90</f>
        <v>0</v>
      </c>
      <c r="G50" s="22">
        <f>C50+E50</f>
        <v>77045692</v>
      </c>
      <c r="H50" s="22">
        <f>D50+F50</f>
        <v>0</v>
      </c>
    </row>
    <row r="51" spans="1:8" ht="15.5">
      <c r="A51" s="149"/>
      <c r="B51" s="152" t="s">
        <v>44</v>
      </c>
      <c r="C51" s="150"/>
      <c r="D51" s="150">
        <v>29561950</v>
      </c>
      <c r="E51" s="177">
        <f>'[2]ЗА текущий месяц'!CJ48</f>
        <v>9172119</v>
      </c>
      <c r="F51" s="164">
        <f>'[2]ЗА текущий месяц'!AR90</f>
        <v>1212791</v>
      </c>
      <c r="G51" s="150"/>
      <c r="H51" s="150">
        <f>D51+F51-E51</f>
        <v>21602622</v>
      </c>
    </row>
    <row r="52" spans="1:8" ht="15.5">
      <c r="A52" s="149"/>
      <c r="B52" s="152" t="s">
        <v>45</v>
      </c>
      <c r="C52" s="150">
        <v>930649252</v>
      </c>
      <c r="D52" s="150">
        <v>609382</v>
      </c>
      <c r="E52" s="178">
        <f>'[2]ЗА текущий месяц'!CJ49</f>
        <v>145610533</v>
      </c>
      <c r="F52" s="178">
        <f>'[2]ЗА текущий месяц'!AT90</f>
        <v>544163994</v>
      </c>
      <c r="G52" s="150">
        <f>C52-D52+E52-F52+H52</f>
        <v>531906135</v>
      </c>
      <c r="H52" s="22">
        <v>419726</v>
      </c>
    </row>
    <row r="53" spans="1:8" ht="15.5">
      <c r="A53" s="149"/>
      <c r="B53" s="152" t="s">
        <v>46</v>
      </c>
      <c r="C53" s="150"/>
      <c r="D53" s="150"/>
      <c r="E53" s="178"/>
      <c r="F53" s="178"/>
      <c r="G53" s="150"/>
      <c r="H53" s="22"/>
    </row>
    <row r="54" spans="1:8" ht="15.5">
      <c r="A54" s="149"/>
      <c r="B54" s="172">
        <v>63</v>
      </c>
      <c r="C54" s="150">
        <v>0</v>
      </c>
      <c r="D54" s="150"/>
      <c r="E54" s="178">
        <f>'[2]ЗА текущий месяц'!CJ50</f>
        <v>0</v>
      </c>
      <c r="F54" s="178">
        <f>'[2]ЗА текущий месяц'!AV90</f>
        <v>0</v>
      </c>
      <c r="G54" s="150">
        <f>C54+E54-F54</f>
        <v>0</v>
      </c>
      <c r="H54" s="150"/>
    </row>
    <row r="55" spans="1:8" ht="15.5">
      <c r="A55" s="149"/>
      <c r="B55" s="172">
        <v>66</v>
      </c>
      <c r="C55" s="150">
        <v>0</v>
      </c>
      <c r="D55" s="150"/>
      <c r="E55" s="178">
        <f>'[2]ЗА текущий месяц'!CJ51</f>
        <v>0</v>
      </c>
      <c r="F55" s="178">
        <f>'[2]ЗА текущий месяц'!AW90</f>
        <v>0</v>
      </c>
      <c r="G55" s="150">
        <f>C55+E55-F55</f>
        <v>0</v>
      </c>
      <c r="H55" s="150"/>
    </row>
    <row r="56" spans="1:8" ht="15.5">
      <c r="A56" s="149"/>
      <c r="B56" s="152" t="s">
        <v>47</v>
      </c>
      <c r="C56" s="150"/>
      <c r="D56" s="150">
        <v>902879476</v>
      </c>
      <c r="E56" s="92">
        <f>'[2]ЗА текущий месяц'!CJ52</f>
        <v>11395646</v>
      </c>
      <c r="F56" s="92">
        <f>'[2]ЗА текущий месяц'!AX90</f>
        <v>0</v>
      </c>
      <c r="G56" s="150"/>
      <c r="H56" s="150">
        <f>D56+F56-E56</f>
        <v>891483830</v>
      </c>
    </row>
    <row r="57" spans="1:8" ht="15.5">
      <c r="A57" s="149"/>
      <c r="B57" s="152" t="s">
        <v>48</v>
      </c>
      <c r="C57" s="150">
        <v>0</v>
      </c>
      <c r="D57" s="150"/>
      <c r="E57" s="92">
        <f>'[2]ЗА текущий месяц'!CJ53</f>
        <v>0</v>
      </c>
      <c r="F57" s="92">
        <f>'[2]ЗА текущий месяц'!AY90</f>
        <v>0</v>
      </c>
      <c r="G57" s="150">
        <f>C57+E57-F57</f>
        <v>0</v>
      </c>
      <c r="H57" s="150"/>
    </row>
    <row r="58" spans="1:8" ht="15.5">
      <c r="A58" s="149"/>
      <c r="B58" s="165" t="s">
        <v>49</v>
      </c>
      <c r="C58" s="150"/>
      <c r="D58" s="150">
        <v>1183790</v>
      </c>
      <c r="E58" s="22">
        <f>'[2]ЗА текущий месяц'!CJ54</f>
        <v>3495963</v>
      </c>
      <c r="F58" s="17">
        <f>'[2]ЗА текущий месяц'!AZ90</f>
        <v>1735387</v>
      </c>
      <c r="G58" s="150">
        <f>E58-D58-F58</f>
        <v>576786</v>
      </c>
      <c r="H58" s="150"/>
    </row>
    <row r="59" spans="1:8" ht="15.5">
      <c r="A59" s="149"/>
      <c r="B59" s="165" t="s">
        <v>50</v>
      </c>
      <c r="C59" s="150"/>
      <c r="D59" s="150">
        <v>180444416</v>
      </c>
      <c r="E59" s="22">
        <f>'[2]ЗА текущий месяц'!CJ55</f>
        <v>67863979</v>
      </c>
      <c r="F59" s="17">
        <f>'[2]ЗА текущий месяц'!BA90</f>
        <v>24296738</v>
      </c>
      <c r="G59" s="150"/>
      <c r="H59" s="150">
        <f>D59+F59-E59</f>
        <v>136877175</v>
      </c>
    </row>
    <row r="60" spans="1:8" ht="15.5">
      <c r="A60" s="149"/>
      <c r="B60" s="165" t="s">
        <v>51</v>
      </c>
      <c r="C60" s="150"/>
      <c r="D60" s="150">
        <v>35760286</v>
      </c>
      <c r="E60" s="22">
        <f>'[2]ЗА текущий месяц'!CJ56</f>
        <v>39795460</v>
      </c>
      <c r="F60" s="22">
        <f>'[2]ЗА текущий месяц'!BB90</f>
        <v>33882415</v>
      </c>
      <c r="G60" s="150"/>
      <c r="H60" s="150">
        <f>D60+F60-E60</f>
        <v>29847241</v>
      </c>
    </row>
    <row r="61" spans="1:8" ht="15.5">
      <c r="A61" s="149"/>
      <c r="B61" s="165" t="s">
        <v>52</v>
      </c>
      <c r="C61" s="150"/>
      <c r="D61" s="150">
        <v>3968739</v>
      </c>
      <c r="E61" s="22">
        <f>'[2]ЗА текущий месяц'!CJ58</f>
        <v>3905893</v>
      </c>
      <c r="F61" s="22">
        <f>'[2]ЗА текущий месяц'!BC90</f>
        <v>0</v>
      </c>
      <c r="G61" s="150"/>
      <c r="H61" s="150">
        <f>D61-E61</f>
        <v>62846</v>
      </c>
    </row>
    <row r="62" spans="1:8" ht="15.5">
      <c r="A62" s="149"/>
      <c r="B62" s="165" t="s">
        <v>53</v>
      </c>
      <c r="C62" s="150"/>
      <c r="D62" s="150">
        <v>22173265</v>
      </c>
      <c r="E62" s="22">
        <f>'[2]ЗА текущий месяц'!CJ59</f>
        <v>22133394</v>
      </c>
      <c r="F62" s="22">
        <f>'[2]ЗА текущий месяц'!BD90</f>
        <v>0</v>
      </c>
      <c r="G62" s="150"/>
      <c r="H62" s="150">
        <f>D62-E62</f>
        <v>39871</v>
      </c>
    </row>
    <row r="63" spans="1:8" ht="15.5">
      <c r="A63" s="149"/>
      <c r="B63" s="165" t="s">
        <v>54</v>
      </c>
      <c r="C63" s="150"/>
      <c r="D63" s="150">
        <v>66205</v>
      </c>
      <c r="E63" s="22">
        <f>'[2]ЗА текущий месяц'!CJ60</f>
        <v>94405</v>
      </c>
      <c r="F63" s="22">
        <f>'[2]ЗА текущий месяц'!BE90</f>
        <v>66205</v>
      </c>
      <c r="G63" s="150"/>
      <c r="H63" s="150">
        <f>D63+F63-E63</f>
        <v>38005</v>
      </c>
    </row>
    <row r="64" spans="1:8" ht="15.5">
      <c r="A64" s="149"/>
      <c r="B64" s="165" t="s">
        <v>55</v>
      </c>
      <c r="C64" s="150"/>
      <c r="D64" s="150">
        <v>2182238</v>
      </c>
      <c r="E64" s="22">
        <f>'[2]ЗА текущий месяц'!CJ61</f>
        <v>1766840</v>
      </c>
      <c r="F64" s="22">
        <f>'[2]ЗА текущий месяц'!BF90</f>
        <v>1455031</v>
      </c>
      <c r="G64" s="150"/>
      <c r="H64" s="150">
        <f>D64+F64-E64</f>
        <v>1870429</v>
      </c>
    </row>
    <row r="65" spans="1:8" ht="15.5">
      <c r="A65" s="149"/>
      <c r="B65" s="165" t="s">
        <v>56</v>
      </c>
      <c r="C65" s="150"/>
      <c r="D65" s="150"/>
      <c r="E65" s="22">
        <f>'[2]ЗА текущий месяц'!CJ62</f>
        <v>119240</v>
      </c>
      <c r="F65" s="22">
        <f>'[2]ЗА текущий месяц'!BG90</f>
        <v>119238</v>
      </c>
      <c r="G65" s="150">
        <f>C65+E65-F65</f>
        <v>2</v>
      </c>
      <c r="H65" s="150"/>
    </row>
    <row r="66" spans="1:8" ht="15.5">
      <c r="A66" s="149"/>
      <c r="B66" s="165" t="s">
        <v>57</v>
      </c>
      <c r="C66" s="150">
        <v>27182</v>
      </c>
      <c r="D66" s="150"/>
      <c r="E66" s="22">
        <f>'[2]ЗА текущий месяц'!CJ63</f>
        <v>28017</v>
      </c>
      <c r="F66" s="22">
        <f>'[2]ЗА текущий месяц'!BH90</f>
        <v>28017</v>
      </c>
      <c r="G66" s="150">
        <f>C66+E66-F66</f>
        <v>27182</v>
      </c>
      <c r="H66" s="150"/>
    </row>
    <row r="67" spans="1:8" ht="15.5">
      <c r="A67" s="149"/>
      <c r="B67" s="165" t="s">
        <v>58</v>
      </c>
      <c r="C67" s="150">
        <v>0</v>
      </c>
      <c r="D67" s="150"/>
      <c r="E67" s="22">
        <f>'[2]ЗА текущий месяц'!CJ64</f>
        <v>0</v>
      </c>
      <c r="F67" s="22">
        <f>'[2]ЗА текущий месяц'!BI90</f>
        <v>0</v>
      </c>
      <c r="G67" s="150">
        <f>C67+E67-F67</f>
        <v>0</v>
      </c>
      <c r="H67" s="150"/>
    </row>
    <row r="68" spans="1:8" ht="15.5">
      <c r="A68" s="149"/>
      <c r="B68" s="179" t="s">
        <v>59</v>
      </c>
      <c r="C68" s="150"/>
      <c r="D68" s="150">
        <v>276707</v>
      </c>
      <c r="E68" s="22">
        <f>'[2]ЗА текущий месяц'!CJ65</f>
        <v>298851</v>
      </c>
      <c r="F68" s="22">
        <f>'[2]ЗА текущий месяц'!BJ90</f>
        <v>298851</v>
      </c>
      <c r="G68" s="150"/>
      <c r="H68" s="150">
        <f>D68+F68-E68</f>
        <v>276707</v>
      </c>
    </row>
    <row r="69" spans="1:8" ht="15.5">
      <c r="A69" s="149"/>
      <c r="B69" s="165" t="s">
        <v>60</v>
      </c>
      <c r="C69" s="150"/>
      <c r="D69" s="150">
        <v>201250</v>
      </c>
      <c r="E69" s="178">
        <f>'[2]ЗА текущий месяц'!CJ66</f>
        <v>404771</v>
      </c>
      <c r="F69" s="178">
        <f>'[2]ЗА текущий месяц'!BK90</f>
        <v>356193</v>
      </c>
      <c r="G69" s="150"/>
      <c r="H69" s="150">
        <f t="shared" ref="H69:H74" si="2">D69+F69-E69</f>
        <v>152672</v>
      </c>
    </row>
    <row r="70" spans="1:8" ht="15.5">
      <c r="A70" s="149"/>
      <c r="B70" s="165" t="s">
        <v>61</v>
      </c>
      <c r="C70" s="150"/>
      <c r="D70" s="150">
        <v>124461</v>
      </c>
      <c r="E70" s="178">
        <f>'[2]ЗА текущий месяц'!CJ67</f>
        <v>0</v>
      </c>
      <c r="F70" s="178">
        <f>'[2]ЗА текущий месяц'!BL90</f>
        <v>36856</v>
      </c>
      <c r="G70" s="150"/>
      <c r="H70" s="150">
        <f t="shared" si="2"/>
        <v>161317</v>
      </c>
    </row>
    <row r="71" spans="1:8" ht="15.5">
      <c r="A71" s="149"/>
      <c r="B71" s="165" t="s">
        <v>87</v>
      </c>
      <c r="C71" s="150"/>
      <c r="D71" s="150">
        <v>5400523</v>
      </c>
      <c r="E71" s="178">
        <f>'[2]ЗА текущий месяц'!CJ68</f>
        <v>5643500</v>
      </c>
      <c r="F71" s="178">
        <f>'[2]ЗА текущий месяц'!BM90</f>
        <v>3066411</v>
      </c>
      <c r="G71" s="150"/>
      <c r="H71" s="150">
        <f t="shared" si="2"/>
        <v>2823434</v>
      </c>
    </row>
    <row r="72" spans="1:8" ht="15.5">
      <c r="A72" s="149"/>
      <c r="B72" s="165" t="s">
        <v>88</v>
      </c>
      <c r="C72" s="150"/>
      <c r="D72" s="150">
        <v>1306499</v>
      </c>
      <c r="E72" s="178">
        <f>'[2]ЗА текущий месяц'!CJ69</f>
        <v>1310000</v>
      </c>
      <c r="F72" s="178">
        <f>'[2]ЗА текущий месяц'!BN90</f>
        <v>706736</v>
      </c>
      <c r="G72" s="150"/>
      <c r="H72" s="150">
        <f t="shared" si="2"/>
        <v>703235</v>
      </c>
    </row>
    <row r="73" spans="1:8" ht="15.5">
      <c r="A73" s="149"/>
      <c r="B73" s="165" t="s">
        <v>64</v>
      </c>
      <c r="C73" s="150"/>
      <c r="D73" s="150"/>
      <c r="E73" s="178">
        <f>'[2]ЗА текущий месяц'!CJ70</f>
        <v>0</v>
      </c>
      <c r="F73" s="178">
        <f>'[2]ЗА текущий месяц'!BO90</f>
        <v>0</v>
      </c>
      <c r="G73" s="150"/>
      <c r="H73" s="150">
        <f t="shared" si="2"/>
        <v>0</v>
      </c>
    </row>
    <row r="74" spans="1:8" ht="15.5">
      <c r="A74" s="149"/>
      <c r="B74" s="152" t="s">
        <v>65</v>
      </c>
      <c r="C74" s="150"/>
      <c r="D74" s="150">
        <v>13601904</v>
      </c>
      <c r="E74" s="92">
        <f>'[2]ЗА текущий месяц'!CJ71</f>
        <v>20491636</v>
      </c>
      <c r="F74" s="92">
        <f>'[2]ЗА текущий месяц'!BR90</f>
        <v>14250407</v>
      </c>
      <c r="G74" s="156"/>
      <c r="H74" s="150">
        <f t="shared" si="2"/>
        <v>7360675</v>
      </c>
    </row>
    <row r="75" spans="1:8" ht="15.5">
      <c r="A75" s="157"/>
      <c r="B75" s="158" t="s">
        <v>66</v>
      </c>
      <c r="C75" s="22">
        <v>2607651</v>
      </c>
      <c r="D75" s="22">
        <v>1675</v>
      </c>
      <c r="E75" s="92">
        <f>'[2]ЗА текущий месяц'!CJ72</f>
        <v>2642110</v>
      </c>
      <c r="F75" s="92">
        <f>'[2]ЗА текущий месяц'!BS90</f>
        <v>4396797</v>
      </c>
      <c r="G75" s="22">
        <f>C75+E75+H75-F75-D75</f>
        <v>853904</v>
      </c>
      <c r="H75" s="22">
        <v>2615</v>
      </c>
    </row>
    <row r="76" spans="1:8" ht="15.5">
      <c r="A76" s="149"/>
      <c r="B76" s="172">
        <v>73</v>
      </c>
      <c r="C76" s="150">
        <v>293611</v>
      </c>
      <c r="D76" s="150" t="s">
        <v>0</v>
      </c>
      <c r="E76" s="92">
        <f>'[2]ЗА текущий месяц'!CJ73</f>
        <v>0</v>
      </c>
      <c r="F76" s="92">
        <f>'[2]ЗА текущий месяц'!BT90</f>
        <v>26000</v>
      </c>
      <c r="G76" s="150">
        <f>C76+E76-F76</f>
        <v>267611</v>
      </c>
      <c r="H76" s="150" t="s">
        <v>0</v>
      </c>
    </row>
    <row r="77" spans="1:8" ht="15.5">
      <c r="A77" s="149"/>
      <c r="B77" s="165" t="s">
        <v>67</v>
      </c>
      <c r="C77" s="150"/>
      <c r="D77" s="150">
        <v>169554</v>
      </c>
      <c r="E77" s="178">
        <f>'[2]ЗА текущий месяц'!CJ74</f>
        <v>95549</v>
      </c>
      <c r="F77" s="178">
        <f>'[2]ЗА текущий месяц'!BU90</f>
        <v>76244</v>
      </c>
      <c r="G77" s="150"/>
      <c r="H77" s="150">
        <f>D77+F77-E77</f>
        <v>150249</v>
      </c>
    </row>
    <row r="78" spans="1:8" ht="15.5">
      <c r="A78" s="149"/>
      <c r="B78" s="165" t="s">
        <v>68</v>
      </c>
      <c r="C78" s="150"/>
      <c r="D78" s="150">
        <v>4009968</v>
      </c>
      <c r="E78" s="178">
        <f>'[2]ЗА текущий месяц'!CJ75</f>
        <v>247575</v>
      </c>
      <c r="F78" s="178">
        <f>'[2]ЗА текущий месяц'!BV90</f>
        <v>0</v>
      </c>
      <c r="G78" s="150"/>
      <c r="H78" s="150">
        <f>D78+F78-E78</f>
        <v>3762393</v>
      </c>
    </row>
    <row r="79" spans="1:8" ht="15.5">
      <c r="A79" s="149"/>
      <c r="B79" s="165" t="s">
        <v>69</v>
      </c>
      <c r="C79" s="150"/>
      <c r="D79" s="150"/>
      <c r="E79" s="178">
        <f>'[2]ЗА текущий месяц'!CJ76</f>
        <v>2298851</v>
      </c>
      <c r="F79" s="178">
        <f>'[2]ЗА текущий месяц'!BW90</f>
        <v>2298851</v>
      </c>
      <c r="G79" s="150">
        <f>E79-F79</f>
        <v>0</v>
      </c>
      <c r="H79" s="150"/>
    </row>
    <row r="80" spans="1:8" ht="15.5">
      <c r="A80" s="149"/>
      <c r="B80" s="165" t="s">
        <v>70</v>
      </c>
      <c r="C80" s="150">
        <v>63581460</v>
      </c>
      <c r="D80" s="150"/>
      <c r="E80" s="178">
        <f>'[2]ЗА текущий месяц'!CJ77</f>
        <v>7123361</v>
      </c>
      <c r="F80" s="178">
        <f>'[2]ЗА текущий месяц'!BX90</f>
        <v>0</v>
      </c>
      <c r="G80" s="150">
        <f>C80+E80-F80</f>
        <v>70704821</v>
      </c>
      <c r="H80" s="150"/>
    </row>
    <row r="81" spans="1:8" ht="15.5">
      <c r="A81" s="149"/>
      <c r="B81" s="165" t="s">
        <v>71</v>
      </c>
      <c r="C81" s="150">
        <v>223432882</v>
      </c>
      <c r="D81" s="150"/>
      <c r="E81" s="178">
        <f>'[2]ЗА текущий месяц'!CJ78</f>
        <v>79272</v>
      </c>
      <c r="F81" s="178">
        <f>'[2]ЗА текущий месяц'!BY90</f>
        <v>0</v>
      </c>
      <c r="G81" s="150">
        <f>C81+E81-F81</f>
        <v>223512154</v>
      </c>
      <c r="H81" s="150"/>
    </row>
    <row r="82" spans="1:8" ht="15.5">
      <c r="A82" s="149"/>
      <c r="B82" s="165" t="s">
        <v>72</v>
      </c>
      <c r="C82" s="150">
        <v>7509150</v>
      </c>
      <c r="D82" s="150">
        <v>127016052</v>
      </c>
      <c r="E82" s="178">
        <f>'[2]ЗА текущий месяц'!CJ79</f>
        <v>20069612</v>
      </c>
      <c r="F82" s="178">
        <f>'[2]ЗА текущий месяц'!BZ90</f>
        <v>152124</v>
      </c>
      <c r="G82" s="150">
        <f>C82+E82+H82-F82-D82</f>
        <v>7404810</v>
      </c>
      <c r="H82" s="150">
        <v>106994224</v>
      </c>
    </row>
    <row r="83" spans="1:8" ht="15.5">
      <c r="A83" s="149"/>
      <c r="B83" s="152" t="s">
        <v>73</v>
      </c>
      <c r="C83" s="150"/>
      <c r="D83" s="150">
        <v>57772000</v>
      </c>
      <c r="E83" s="92">
        <f>'[2]ЗА текущий месяц'!CJ80</f>
        <v>0</v>
      </c>
      <c r="F83" s="92" t="s">
        <v>0</v>
      </c>
      <c r="G83" s="150"/>
      <c r="H83" s="150">
        <f>D83</f>
        <v>57772000</v>
      </c>
    </row>
    <row r="84" spans="1:8" ht="15.5">
      <c r="A84" s="149"/>
      <c r="B84" s="151" t="s">
        <v>74</v>
      </c>
      <c r="C84" s="150"/>
      <c r="D84" s="150"/>
      <c r="E84" s="92"/>
      <c r="F84" s="92"/>
      <c r="G84" s="150"/>
      <c r="H84" s="150"/>
    </row>
    <row r="85" spans="1:8" ht="15.5">
      <c r="A85" s="149"/>
      <c r="B85" s="152" t="s">
        <v>75</v>
      </c>
      <c r="C85" s="150"/>
      <c r="D85" s="150">
        <v>6032500</v>
      </c>
      <c r="E85" s="92">
        <f>'[2]ЗА текущий месяц'!CJ81</f>
        <v>0</v>
      </c>
      <c r="F85" s="92"/>
      <c r="G85" s="150"/>
      <c r="H85" s="150">
        <f>D85</f>
        <v>6032500</v>
      </c>
    </row>
    <row r="86" spans="1:8" ht="15.5">
      <c r="A86" s="149"/>
      <c r="B86" s="172" t="s">
        <v>76</v>
      </c>
      <c r="C86" s="150"/>
      <c r="D86" s="150">
        <v>1685957653</v>
      </c>
      <c r="E86" s="180">
        <f>'[2]ЗА текущий месяц'!CJ82</f>
        <v>11614950</v>
      </c>
      <c r="F86" s="180">
        <f>'[2]ЗА текущий месяц'!CB90</f>
        <v>0</v>
      </c>
      <c r="G86" s="150"/>
      <c r="H86" s="150">
        <f>D86+F86-E86</f>
        <v>1674342703</v>
      </c>
    </row>
    <row r="87" spans="1:8" ht="15.5">
      <c r="A87" s="149"/>
      <c r="B87" s="152" t="s">
        <v>77</v>
      </c>
      <c r="C87" s="150"/>
      <c r="D87" s="150"/>
      <c r="E87" s="92">
        <f>'[2]ЗА текущий месяц'!CJ83</f>
        <v>80292750</v>
      </c>
      <c r="F87" s="92">
        <f>'[2]ЗА текущий месяц'!CC90</f>
        <v>86622574</v>
      </c>
      <c r="G87" s="150"/>
      <c r="H87" s="150">
        <f>F87+D87-E87</f>
        <v>6329824</v>
      </c>
    </row>
    <row r="88" spans="1:8" ht="15.5">
      <c r="A88" s="149"/>
      <c r="B88" s="152" t="s">
        <v>78</v>
      </c>
      <c r="C88" s="150"/>
      <c r="D88" s="150"/>
      <c r="E88" s="92">
        <f>'[2]ЗА текущий месяц'!CJ84</f>
        <v>2698725</v>
      </c>
      <c r="F88" s="91">
        <f>'[2]ЗА текущий месяц'!CD90</f>
        <v>1252218</v>
      </c>
      <c r="G88" s="150">
        <f>C88+E88-F88</f>
        <v>1446507</v>
      </c>
      <c r="H88" s="150"/>
    </row>
    <row r="89" spans="1:8" ht="15.5">
      <c r="A89" s="149"/>
      <c r="B89" s="152" t="s">
        <v>79</v>
      </c>
      <c r="C89" s="150"/>
      <c r="D89" s="150"/>
      <c r="E89" s="92">
        <f>'[2]ЗА текущий месяц'!CJ85</f>
        <v>178092</v>
      </c>
      <c r="F89" s="92">
        <f>'[2]ЗА текущий месяц'!CE90</f>
        <v>178092</v>
      </c>
      <c r="G89" s="150">
        <f>C89+E89-F89</f>
        <v>0</v>
      </c>
      <c r="H89" s="150">
        <f>D89+F89-E89</f>
        <v>0</v>
      </c>
    </row>
    <row r="90" spans="1:8" ht="15.5">
      <c r="A90" s="149"/>
      <c r="B90" s="152" t="s">
        <v>80</v>
      </c>
      <c r="C90" s="150"/>
      <c r="D90" s="150">
        <v>31942372</v>
      </c>
      <c r="E90" s="180">
        <f>'[2]ЗА текущий месяц'!CJ86</f>
        <v>1442605</v>
      </c>
      <c r="F90" s="180">
        <f>'[2]ЗА текущий месяц'!CF90</f>
        <v>1341377</v>
      </c>
      <c r="G90" s="150"/>
      <c r="H90" s="150">
        <f>D90+F90-E90</f>
        <v>31841144</v>
      </c>
    </row>
    <row r="91" spans="1:8" ht="15.5">
      <c r="A91" s="149"/>
      <c r="B91" s="152" t="s">
        <v>81</v>
      </c>
      <c r="C91" s="150"/>
      <c r="D91" s="150">
        <v>450767</v>
      </c>
      <c r="E91" s="180">
        <f>'[2]ЗА текущий месяц'!CJ87</f>
        <v>178092</v>
      </c>
      <c r="F91" s="180">
        <f>'[2]ЗА текущий месяц'!CG90</f>
        <v>385444</v>
      </c>
      <c r="G91" s="150"/>
      <c r="H91" s="150">
        <f>D91+F91-E91</f>
        <v>658119</v>
      </c>
    </row>
    <row r="92" spans="1:8" ht="15.5">
      <c r="A92" s="149"/>
      <c r="B92" s="152" t="s">
        <v>91</v>
      </c>
      <c r="C92" s="150">
        <v>0</v>
      </c>
      <c r="D92" s="150"/>
      <c r="E92" s="92">
        <f>'[2]ЗА текущий месяц'!CJ89</f>
        <v>0</v>
      </c>
      <c r="F92" s="92">
        <f>'[2]ЗА текущий месяц'!CH90</f>
        <v>0</v>
      </c>
      <c r="G92" s="150">
        <f>C92+E92-F92</f>
        <v>0</v>
      </c>
      <c r="H92" s="150"/>
    </row>
    <row r="93" spans="1:8" ht="15.5">
      <c r="A93" s="149"/>
      <c r="B93" s="152" t="s">
        <v>83</v>
      </c>
      <c r="C93" s="150"/>
      <c r="D93" s="150"/>
      <c r="E93" s="92">
        <f>'[2]ЗА текущий месяц'!CJ88</f>
        <v>0</v>
      </c>
      <c r="F93" s="92">
        <f>'[2]ЗА текущий месяц'!CI90</f>
        <v>0</v>
      </c>
      <c r="G93" s="150">
        <f>C93+E93-F93</f>
        <v>0</v>
      </c>
      <c r="H93" s="150"/>
    </row>
    <row r="94" spans="1:8" ht="15.5">
      <c r="A94" s="149"/>
      <c r="B94" s="152"/>
      <c r="C94" s="181">
        <f t="shared" ref="C94:H94" si="3">SUM(C8:C93)</f>
        <v>3867343231</v>
      </c>
      <c r="D94" s="181">
        <f t="shared" si="3"/>
        <v>3867343251</v>
      </c>
      <c r="E94" s="181">
        <f t="shared" si="3"/>
        <v>1680205875</v>
      </c>
      <c r="F94" s="181">
        <f t="shared" si="3"/>
        <v>1680205875</v>
      </c>
      <c r="G94" s="181">
        <f t="shared" si="3"/>
        <v>3709234423</v>
      </c>
      <c r="H94" s="181">
        <f t="shared" si="3"/>
        <v>3709234433</v>
      </c>
    </row>
    <row r="95" spans="1:8" ht="15.5">
      <c r="B95" s="7"/>
      <c r="C95" s="7"/>
      <c r="D95" s="86">
        <f>C94-D94</f>
        <v>-20</v>
      </c>
      <c r="E95" s="7" t="s">
        <v>0</v>
      </c>
      <c r="F95" s="86">
        <f>E94-F94</f>
        <v>0</v>
      </c>
      <c r="G95" s="7"/>
      <c r="H95" s="86">
        <f>H94-G94</f>
        <v>10</v>
      </c>
    </row>
    <row r="96" spans="1:8" ht="15.5">
      <c r="B96" s="145"/>
      <c r="C96" s="146"/>
      <c r="D96" s="145"/>
      <c r="E96" s="148"/>
      <c r="F96" s="147" t="s">
        <v>0</v>
      </c>
      <c r="G96" s="147"/>
      <c r="H96" s="1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март</vt:lpstr>
      <vt:lpstr>Лист2</vt:lpstr>
      <vt:lpstr>Лист1</vt:lpstr>
      <vt:lpstr>февраль</vt:lpstr>
      <vt:lpstr>январь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2021-05-28T18:52:16Z</dcterms:modified>
</cp:coreProperties>
</file>