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 Disc\"/>
    </mc:Choice>
  </mc:AlternateContent>
  <xr:revisionPtr revIDLastSave="0" documentId="13_ncr:1_{AEFD39DC-3411-40DB-9211-9103E9756FEA}" xr6:coauthVersionLast="47" xr6:coauthVersionMax="47" xr10:uidLastSave="{00000000-0000-0000-0000-000000000000}"/>
  <bookViews>
    <workbookView xWindow="-120" yWindow="-120" windowWidth="38640" windowHeight="21240" xr2:uid="{8045CA96-EB5D-B941-B791-31A16E0A50B7}"/>
  </bookViews>
  <sheets>
    <sheet name="Лист1" sheetId="1" r:id="rId1"/>
    <sheet name="Лист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1" l="1"/>
  <c r="M26" i="1" s="1"/>
  <c r="V27" i="1"/>
  <c r="M27" i="1" s="1"/>
  <c r="R27" i="1"/>
  <c r="P27" i="1" s="1"/>
  <c r="K27" i="1" s="1"/>
  <c r="R26" i="1"/>
  <c r="G36" i="3"/>
  <c r="G30" i="3"/>
  <c r="G34" i="3" s="1"/>
  <c r="G53" i="3"/>
  <c r="G52" i="3"/>
  <c r="G43" i="3"/>
  <c r="G41" i="3"/>
  <c r="M20" i="1" l="1"/>
  <c r="P26" i="1"/>
  <c r="K26" i="1" s="1"/>
  <c r="G46" i="3"/>
  <c r="G45" i="3"/>
  <c r="N27" i="1" l="1"/>
  <c r="N26" i="1"/>
  <c r="M19" i="1"/>
  <c r="L27" i="1" l="1"/>
  <c r="O27" i="1" s="1"/>
  <c r="L26" i="1"/>
  <c r="O26" i="1" s="1"/>
</calcChain>
</file>

<file path=xl/sharedStrings.xml><?xml version="1.0" encoding="utf-8"?>
<sst xmlns="http://schemas.openxmlformats.org/spreadsheetml/2006/main" count="99" uniqueCount="89">
  <si>
    <t>розничная цена на дату формирования отчета, тенге</t>
  </si>
  <si>
    <t>НАЦЕНКА</t>
  </si>
  <si>
    <t>ОБОРАЧИВАЕМОСТЬ</t>
  </si>
  <si>
    <t>НИЗКАЯ</t>
  </si>
  <si>
    <t>ВЫСОКАЯ</t>
  </si>
  <si>
    <t>I. ЛОГИЧЕСКАЯ ЧАСТЬ ОТЧЕТА</t>
  </si>
  <si>
    <t>ПАПКА-РОДИТЕЛЬ</t>
  </si>
  <si>
    <t>ПАПКА-РОДИТЕЛЬ.РОДИТЕЛЬ</t>
  </si>
  <si>
    <t>КОД</t>
  </si>
  <si>
    <t>АРТИКУЛ</t>
  </si>
  <si>
    <t>НАИМЕНОВАНИЕ</t>
  </si>
  <si>
    <t>ТОВАРНАЯ ПОДГРУППА</t>
  </si>
  <si>
    <t>ТОВАРНАЯ ГРУППА</t>
  </si>
  <si>
    <t>КВАДРАНТ "ОБОРАЧИВАЕМОСТЬ-НАЦЕНКА</t>
  </si>
  <si>
    <t>ОБОРАЧИВАЕМОСТЬ В ДНЯХ
(сколько дней нужно для продажи среднего запаса)</t>
  </si>
  <si>
    <t>СРЕДНИЙ ТОВАРНЫЙ ЗАПАС</t>
  </si>
  <si>
    <t>сумма</t>
  </si>
  <si>
    <t>дней анализа</t>
  </si>
  <si>
    <t>дней наличия</t>
  </si>
  <si>
    <t>средний товарный запас по всем дням анализа</t>
  </si>
  <si>
    <t>средний товарный запас по дням наличия</t>
  </si>
  <si>
    <t>дни</t>
  </si>
  <si>
    <t>количество дней</t>
  </si>
  <si>
    <t>товарооборот</t>
  </si>
  <si>
    <t>об, дн</t>
  </si>
  <si>
    <t>вывод: нужен 1 день, чтобы продать средний товарый запас</t>
  </si>
  <si>
    <t>сумма ежедневных остатков</t>
  </si>
  <si>
    <t>сумма ежедневных остатков / количество дней в заданном периоде</t>
  </si>
  <si>
    <t>поп ит</t>
  </si>
  <si>
    <t>(дата_до - дата_от + 1)
дата "до" минус дата "от" плюс 1</t>
  </si>
  <si>
    <r>
      <t xml:space="preserve">сумма остатков за </t>
    </r>
    <r>
      <rPr>
        <b/>
        <sz val="10"/>
        <color theme="1"/>
        <rFont val="Arial"/>
        <family val="2"/>
        <charset val="204"/>
      </rPr>
      <t>каждый</t>
    </r>
    <r>
      <rPr>
        <sz val="10"/>
        <color theme="1"/>
        <rFont val="Arial"/>
        <family val="2"/>
        <charset val="204"/>
      </rPr>
      <t xml:space="preserve"> день заданного периода</t>
    </r>
  </si>
  <si>
    <t>Стульчик</t>
  </si>
  <si>
    <t>продано</t>
  </si>
  <si>
    <t>обор</t>
  </si>
  <si>
    <t>количество дней в периоде отчета (включительно - [квадратные скобки])</t>
  </si>
  <si>
    <r>
      <rPr>
        <b/>
        <sz val="10"/>
        <color theme="1"/>
        <rFont val="Arial"/>
        <family val="2"/>
        <charset val="204"/>
      </rPr>
      <t>ЗВЕЗДЫ</t>
    </r>
    <r>
      <rPr>
        <sz val="10"/>
        <color theme="1"/>
        <rFont val="Arial"/>
        <family val="2"/>
      </rPr>
      <t xml:space="preserve">
КВАДРАНТ №1
ВЫСОКАЯ НАЦЕНКА-ВЫСОКАЯ ОБОРАЧИВАЕМОСТЬ</t>
    </r>
  </si>
  <si>
    <r>
      <rPr>
        <b/>
        <sz val="10"/>
        <color theme="1"/>
        <rFont val="Arial"/>
        <family val="2"/>
        <charset val="204"/>
      </rPr>
      <t>ЧЕРЕПАХИ</t>
    </r>
    <r>
      <rPr>
        <sz val="10"/>
        <color theme="1"/>
        <rFont val="Arial"/>
        <family val="2"/>
      </rPr>
      <t xml:space="preserve">
КВАДРАНТ №4
НИЗКАЯ НАЦЕНКА-НИЗКАЯ ОБОРАЧИВАЕМОСТЬ</t>
    </r>
  </si>
  <si>
    <r>
      <rPr>
        <b/>
        <sz val="10"/>
        <color theme="1"/>
        <rFont val="Arial"/>
        <family val="2"/>
        <charset val="204"/>
      </rPr>
      <t>ЗАЙЦЫ</t>
    </r>
    <r>
      <rPr>
        <sz val="10"/>
        <color theme="1"/>
        <rFont val="Arial"/>
        <family val="2"/>
      </rPr>
      <t xml:space="preserve">
КВАДРАНТ №3
НИЗКАЯ НАЦЕНКА-ВЫСОКАЯ ОБОРАЧИВАЕМОСТЬ</t>
    </r>
  </si>
  <si>
    <t>СРЕДНИЙ ТОВАРНЫЙ ЗАПАС * количество дней в периоде / продажи за период</t>
  </si>
  <si>
    <t>порядковый номер столбца</t>
  </si>
  <si>
    <t>шапка</t>
  </si>
  <si>
    <t>формула</t>
  </si>
  <si>
    <t>пример вычисления по товару из базы</t>
  </si>
  <si>
    <r>
      <rPr>
        <b/>
        <sz val="10"/>
        <color theme="1"/>
        <rFont val="Arial"/>
        <family val="2"/>
        <charset val="204"/>
      </rPr>
      <t>ЖИРАФЫ</t>
    </r>
    <r>
      <rPr>
        <sz val="10"/>
        <color theme="1"/>
        <rFont val="Arial"/>
        <family val="2"/>
      </rPr>
      <t xml:space="preserve">
КВАДРАНТ №2
ВЫСОКАЯ НАЦЕНКА-НИЗКАЯ ОБОРАЧИВАЕМОСТЬ</t>
    </r>
  </si>
  <si>
    <t>продажи в штуках</t>
  </si>
  <si>
    <t>средняя закупочная цена в тенге по приходам за период:
от: "без ограничений"
до: даты "до",
в тенге</t>
  </si>
  <si>
    <t>Pop it Игрушка (1800)</t>
  </si>
  <si>
    <t>X0000042519</t>
  </si>
  <si>
    <t>КИТАЙ</t>
  </si>
  <si>
    <t>ИГРУШКИ</t>
  </si>
  <si>
    <t>СЛАЙМЫ И ЖВАЧКИ ДЛЯ РУК</t>
  </si>
  <si>
    <t>ИГРУШКИ 3-12 ЛЕТ</t>
  </si>
  <si>
    <t>период от</t>
  </si>
  <si>
    <t>период до</t>
  </si>
  <si>
    <t>источник данных в 1С</t>
  </si>
  <si>
    <t>Справочники.Номенклатура.НоменклатурнаяГруппа.Родитель</t>
  </si>
  <si>
    <t>Справочники.Номенклатура.НоменклатурнаяГруппа</t>
  </si>
  <si>
    <t>Справочники.Номенклатура.Родитель.Родитель</t>
  </si>
  <si>
    <t>Справочники.Номенклатура.Родитель</t>
  </si>
  <si>
    <t>Справочники.Номенклатура.Код</t>
  </si>
  <si>
    <t>Справочники.Номенклатура.Артикул</t>
  </si>
  <si>
    <t>Справочники.Номенклатура.Наименование</t>
  </si>
  <si>
    <t>розничная цена / средняя закупочная цена * 100 - 100</t>
  </si>
  <si>
    <t>Настройки пользователя</t>
  </si>
  <si>
    <t>Средние величины</t>
  </si>
  <si>
    <t>Средняя оборачиваемость</t>
  </si>
  <si>
    <t>Средняя наценка</t>
  </si>
  <si>
    <t>- среднее по колонке [9]</t>
  </si>
  <si>
    <t>если оборачиваемость товара выше средней и наценка выше средней, то "№1 - ЗВЕЗДА"
если оборачиваемость товара ниже средней и наценка ниже средней, то "№4 - ЧЕРЕПАХА"
если оборачиваемость товара ниже средней и наценка выше средней, то "№2 - ЖИРАФ"
если оборачиваемость товара выше средней и наценка ниже средней, то "№3 - ЗАЯЦ"</t>
  </si>
  <si>
    <t>как в отчете по продажам (Отчеты &gt;&gt; Продажи &gt;&gt; Анализ продаж &gt;&gt; Продажи)</t>
  </si>
  <si>
    <t>берем все приходы товара, где дата поступления меньше или равна дате отчета "до" (Документ.ПоступлениеТоваровУслуг)
берем приходные цены данного товара умноженные на курс документа прихода, чтобы привести к одной валюте - к тенге (т.к. бывают приходы в рублях)
затем выводим из приходов среднюю цену в тенге</t>
  </si>
  <si>
    <t>розничная цена товара по состоянию на дату "до" в отчете</t>
  </si>
  <si>
    <t>Батарейка High Energy (LL Power) Mignon 1.5V-LR6/ AA (4шт)</t>
  </si>
  <si>
    <t>4906-121-414</t>
  </si>
  <si>
    <t>00000010168</t>
  </si>
  <si>
    <t>VARTA</t>
  </si>
  <si>
    <t>БАТАРЕЙКИ</t>
  </si>
  <si>
    <t>БАТАРЕЙКИ И ЭЛЕКТРОТОВАРЫ</t>
  </si>
  <si>
    <t>средняя закупочная цена в тенге по приходам за период:
от: 01.01.2019
до: даты "до",
в тенге</t>
  </si>
  <si>
    <t>берем все приходы товара, где дата поступления 
больше или равна 01.01.2019
и меньше или равна дате отчета "до" (Документ.ПоступлениеТоваровУслуг)
берем приходные цены данного товара умноженные на курс документа прихода, чтобы привести к одной валюте - к тенге (т.к. бывают приходы в рублях)
затем выводим из приходов среднюю цену в тенге</t>
  </si>
  <si>
    <t>средняя закупочная цена для отчета, тенге</t>
  </si>
  <si>
    <t>II. ОТЧЕТ - ТЕХНИЧЕСКОЕ ЗАДАНИЕ ДЛЯ ПРОГРАММИСТА 1С</t>
  </si>
  <si>
    <t>розчниный склад (если не указан, то по всем складам)</t>
  </si>
  <si>
    <t>ОСТАТОК, ШТУКИ</t>
  </si>
  <si>
    <t>НАЦЕНКА:
выше среднего / меньше или равно среднему</t>
  </si>
  <si>
    <t>ОБОРАЧИВАЕМОСТЬ
выше среднего / меньше или равно среднему</t>
  </si>
  <si>
    <t>остаток в штуках как в ведомости по товарам в рознице
(Отчеты &gt;&gt; Розница &gt;&gt; Ведомость по товарам в рознице) на дату отчета "до"</t>
  </si>
  <si>
    <t>берем наибольшую цену из двух средних (т.е. максимальную из колонок 18 и 19)</t>
  </si>
  <si>
    <t>- среднее по колонке [11]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</si>
</sst>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"/>
  </numFmts>
  <fonts count="7" x14ac:knownFonts="1"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20"/>
      <color theme="0"/>
      <name val="Arial"/>
      <family val="2"/>
    </font>
    <font>
      <b/>
      <sz val="2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6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6" borderId="13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quotePrefix="1" applyFont="1"/>
    <xf numFmtId="0" fontId="1" fillId="0" borderId="0" xfId="0" quotePrefix="1" applyFont="1" applyAlignment="1">
      <alignment vertical="center"/>
    </xf>
    <xf numFmtId="0" fontId="1" fillId="9" borderId="20" xfId="0" applyFont="1" applyFill="1" applyBorder="1" applyAlignment="1">
      <alignment horizontal="left" vertical="center"/>
    </xf>
    <xf numFmtId="0" fontId="1" fillId="9" borderId="25" xfId="0" applyFont="1" applyFill="1" applyBorder="1" applyAlignment="1">
      <alignment horizontal="left" vertical="center"/>
    </xf>
    <xf numFmtId="0" fontId="1" fillId="9" borderId="28" xfId="0" applyFont="1" applyFill="1" applyBorder="1" applyAlignment="1">
      <alignment horizontal="left" vertical="center" wrapText="1"/>
    </xf>
    <xf numFmtId="0" fontId="1" fillId="9" borderId="20" xfId="0" applyFont="1" applyFill="1" applyBorder="1" applyAlignment="1">
      <alignment horizontal="left" vertical="center" wrapText="1"/>
    </xf>
    <xf numFmtId="0" fontId="1" fillId="9" borderId="25" xfId="0" applyFont="1" applyFill="1" applyBorder="1" applyAlignment="1">
      <alignment horizontal="left" vertical="center" wrapText="1"/>
    </xf>
    <xf numFmtId="0" fontId="1" fillId="9" borderId="22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 wrapText="1"/>
    </xf>
    <xf numFmtId="0" fontId="1" fillId="9" borderId="30" xfId="0" applyFont="1" applyFill="1" applyBorder="1" applyAlignment="1">
      <alignment horizontal="left" vertical="center" wrapText="1"/>
    </xf>
    <xf numFmtId="0" fontId="1" fillId="9" borderId="32" xfId="0" applyFont="1" applyFill="1" applyBorder="1" applyAlignment="1">
      <alignment horizontal="left" vertical="center" wrapText="1"/>
    </xf>
    <xf numFmtId="0" fontId="1" fillId="9" borderId="31" xfId="0" applyFont="1" applyFill="1" applyBorder="1" applyAlignment="1">
      <alignment horizontal="left" vertical="center" wrapText="1"/>
    </xf>
    <xf numFmtId="0" fontId="1" fillId="9" borderId="3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9" borderId="22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21" xfId="0" quotePrefix="1" applyFont="1" applyBorder="1" applyAlignment="1">
      <alignment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left" vertical="center" wrapText="1"/>
    </xf>
    <xf numFmtId="0" fontId="1" fillId="9" borderId="35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9" borderId="35" xfId="0" applyFont="1" applyFill="1" applyBorder="1" applyAlignment="1">
      <alignment horizontal="left" vertical="center"/>
    </xf>
    <xf numFmtId="0" fontId="1" fillId="0" borderId="36" xfId="0" applyFont="1" applyBorder="1" applyAlignment="1">
      <alignment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wrapText="1"/>
    </xf>
    <xf numFmtId="0" fontId="3" fillId="0" borderId="37" xfId="0" applyFont="1" applyBorder="1" applyAlignment="1">
      <alignment horizontal="center" vertical="center" textRotation="90"/>
    </xf>
    <xf numFmtId="0" fontId="1" fillId="0" borderId="37" xfId="0" applyFont="1" applyBorder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5" fillId="1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0602-262F-AB4C-A695-97672238541E}">
  <dimension ref="B1:W27"/>
  <sheetViews>
    <sheetView showGridLines="0" tabSelected="1" zoomScale="85" zoomScaleNormal="85" workbookViewId="0">
      <pane xSplit="2" ySplit="23" topLeftCell="C24" activePane="bottomRight" state="frozen"/>
      <selection pane="topRight" activeCell="C1" sqref="C1"/>
      <selection pane="bottomLeft" activeCell="A26" sqref="A26"/>
      <selection pane="bottomRight" activeCell="G24" sqref="G24"/>
    </sheetView>
  </sheetViews>
  <sheetFormatPr defaultColWidth="10.875" defaultRowHeight="12.75" x14ac:dyDescent="0.2"/>
  <cols>
    <col min="1" max="1" width="2.5" style="1" customWidth="1"/>
    <col min="2" max="2" width="14.75" style="39" customWidth="1"/>
    <col min="3" max="3" width="15.875" style="1" bestFit="1" customWidth="1"/>
    <col min="4" max="4" width="25" style="1" bestFit="1" customWidth="1"/>
    <col min="5" max="5" width="19.875" style="1" customWidth="1"/>
    <col min="6" max="6" width="7.5" style="1" bestFit="1" customWidth="1"/>
    <col min="7" max="7" width="13" style="1" customWidth="1"/>
    <col min="8" max="8" width="12.625" style="1" customWidth="1"/>
    <col min="9" max="9" width="17.375" style="1" bestFit="1" customWidth="1"/>
    <col min="10" max="10" width="17.375" style="1" customWidth="1"/>
    <col min="11" max="11" width="35.375" style="1" customWidth="1"/>
    <col min="12" max="12" width="22.375" style="1" customWidth="1"/>
    <col min="13" max="14" width="13.75" style="1" customWidth="1"/>
    <col min="15" max="15" width="33.75" style="1" customWidth="1"/>
    <col min="16" max="16" width="36" style="1" customWidth="1"/>
    <col min="17" max="17" width="20.625" style="1" customWidth="1"/>
    <col min="18" max="18" width="24.625" style="1" customWidth="1"/>
    <col min="19" max="19" width="20.875" style="1" customWidth="1"/>
    <col min="20" max="22" width="23.875" style="1" customWidth="1"/>
    <col min="23" max="23" width="20" style="1" customWidth="1"/>
    <col min="24" max="16384" width="10.875" style="1"/>
  </cols>
  <sheetData>
    <row r="1" spans="2:7" s="101" customFormat="1" ht="26.25" x14ac:dyDescent="0.4">
      <c r="B1" s="99"/>
      <c r="C1" s="100" t="s">
        <v>5</v>
      </c>
    </row>
    <row r="3" spans="2:7" x14ac:dyDescent="0.2">
      <c r="E3" s="26" t="s">
        <v>2</v>
      </c>
      <c r="F3" s="27"/>
      <c r="G3" s="28"/>
    </row>
    <row r="4" spans="2:7" x14ac:dyDescent="0.2">
      <c r="E4" s="29" t="s">
        <v>3</v>
      </c>
      <c r="F4" s="30" t="s">
        <v>4</v>
      </c>
      <c r="G4" s="30"/>
    </row>
    <row r="5" spans="2:7" x14ac:dyDescent="0.2">
      <c r="C5" s="22" t="s">
        <v>1</v>
      </c>
      <c r="D5" s="23" t="s">
        <v>4</v>
      </c>
      <c r="E5" s="46" t="s">
        <v>43</v>
      </c>
      <c r="F5" s="42" t="s">
        <v>35</v>
      </c>
      <c r="G5" s="9"/>
    </row>
    <row r="6" spans="2:7" x14ac:dyDescent="0.2">
      <c r="C6" s="24"/>
      <c r="D6" s="23"/>
      <c r="E6" s="16"/>
      <c r="F6" s="10"/>
      <c r="G6" s="11"/>
    </row>
    <row r="7" spans="2:7" ht="24.75" customHeight="1" x14ac:dyDescent="0.2">
      <c r="C7" s="24"/>
      <c r="D7" s="23"/>
      <c r="E7" s="16"/>
      <c r="F7" s="10"/>
      <c r="G7" s="11"/>
    </row>
    <row r="8" spans="2:7" ht="13.5" thickBot="1" x14ac:dyDescent="0.25">
      <c r="C8" s="24"/>
      <c r="D8" s="23"/>
      <c r="E8" s="17"/>
      <c r="F8" s="12"/>
      <c r="G8" s="13"/>
    </row>
    <row r="9" spans="2:7" ht="13.5" thickTop="1" x14ac:dyDescent="0.2">
      <c r="C9" s="24"/>
      <c r="D9" s="23" t="s">
        <v>3</v>
      </c>
      <c r="E9" s="43" t="s">
        <v>36</v>
      </c>
      <c r="F9" s="44" t="s">
        <v>37</v>
      </c>
      <c r="G9" s="19"/>
    </row>
    <row r="10" spans="2:7" x14ac:dyDescent="0.2">
      <c r="C10" s="24"/>
      <c r="D10" s="23"/>
      <c r="E10" s="14"/>
      <c r="F10" s="18"/>
      <c r="G10" s="19"/>
    </row>
    <row r="11" spans="2:7" x14ac:dyDescent="0.2">
      <c r="C11" s="24"/>
      <c r="D11" s="23"/>
      <c r="E11" s="14"/>
      <c r="F11" s="18"/>
      <c r="G11" s="19"/>
    </row>
    <row r="12" spans="2:7" x14ac:dyDescent="0.2">
      <c r="C12" s="25"/>
      <c r="D12" s="23"/>
      <c r="E12" s="15"/>
      <c r="F12" s="20"/>
      <c r="G12" s="21"/>
    </row>
    <row r="13" spans="2:7" s="98" customFormat="1" ht="13.5" thickBot="1" x14ac:dyDescent="0.25">
      <c r="B13" s="96"/>
      <c r="C13" s="97"/>
      <c r="D13" s="97"/>
    </row>
    <row r="15" spans="2:7" s="101" customFormat="1" ht="26.25" x14ac:dyDescent="0.4">
      <c r="B15" s="99"/>
      <c r="C15" s="100" t="s">
        <v>81</v>
      </c>
    </row>
    <row r="16" spans="2:7" s="6" customFormat="1" x14ac:dyDescent="0.2">
      <c r="B16" s="71"/>
    </row>
    <row r="17" spans="2:23" s="6" customFormat="1" x14ac:dyDescent="0.2">
      <c r="B17" s="71"/>
      <c r="C17" s="57" t="s">
        <v>63</v>
      </c>
    </row>
    <row r="18" spans="2:23" x14ac:dyDescent="0.2">
      <c r="C18" s="54" t="s">
        <v>52</v>
      </c>
      <c r="D18" s="8">
        <v>44317</v>
      </c>
      <c r="K18" s="1" t="s">
        <v>64</v>
      </c>
    </row>
    <row r="19" spans="2:23" x14ac:dyDescent="0.2">
      <c r="C19" s="54" t="s">
        <v>53</v>
      </c>
      <c r="D19" s="8">
        <v>44347</v>
      </c>
      <c r="K19" s="2" t="s">
        <v>65</v>
      </c>
      <c r="L19" s="2"/>
      <c r="M19" s="75">
        <f>AVERAGE(K26:K27)</f>
        <v>35.924547283702211</v>
      </c>
      <c r="N19" s="87"/>
      <c r="O19" s="58" t="s">
        <v>67</v>
      </c>
    </row>
    <row r="20" spans="2:23" ht="38.25" x14ac:dyDescent="0.2">
      <c r="C20" s="56" t="s">
        <v>82</v>
      </c>
      <c r="D20" s="7"/>
      <c r="K20" s="5" t="s">
        <v>66</v>
      </c>
      <c r="L20" s="5"/>
      <c r="M20" s="76">
        <f>AVERAGE(M26:M27)</f>
        <v>71.783092005414488</v>
      </c>
      <c r="N20" s="88"/>
      <c r="O20" s="59" t="s">
        <v>88</v>
      </c>
    </row>
    <row r="22" spans="2:23" s="47" customFormat="1" ht="25.5" x14ac:dyDescent="0.25">
      <c r="B22" s="72" t="s">
        <v>39</v>
      </c>
      <c r="C22" s="73">
        <v>1</v>
      </c>
      <c r="D22" s="73">
        <v>2</v>
      </c>
      <c r="E22" s="73">
        <v>3</v>
      </c>
      <c r="F22" s="73">
        <v>4</v>
      </c>
      <c r="G22" s="73">
        <v>5</v>
      </c>
      <c r="H22" s="73">
        <v>6</v>
      </c>
      <c r="I22" s="73">
        <v>7</v>
      </c>
      <c r="J22" s="73">
        <v>8</v>
      </c>
      <c r="K22" s="73">
        <v>9</v>
      </c>
      <c r="L22" s="73">
        <v>10</v>
      </c>
      <c r="M22" s="73">
        <v>11</v>
      </c>
      <c r="N22" s="73">
        <v>12</v>
      </c>
      <c r="O22" s="73">
        <v>13</v>
      </c>
      <c r="P22" s="73">
        <v>14</v>
      </c>
      <c r="Q22" s="73">
        <v>15</v>
      </c>
      <c r="R22" s="73">
        <v>16</v>
      </c>
      <c r="S22" s="73">
        <v>17</v>
      </c>
      <c r="T22" s="73">
        <v>18</v>
      </c>
      <c r="U22" s="73">
        <v>19</v>
      </c>
      <c r="V22" s="73">
        <v>20</v>
      </c>
      <c r="W22" s="73">
        <v>21</v>
      </c>
    </row>
    <row r="23" spans="2:23" s="3" customFormat="1" ht="75.75" customHeight="1" x14ac:dyDescent="0.25">
      <c r="B23" s="4" t="s">
        <v>40</v>
      </c>
      <c r="C23" s="37" t="s">
        <v>12</v>
      </c>
      <c r="D23" s="37" t="s">
        <v>11</v>
      </c>
      <c r="E23" s="37" t="s">
        <v>7</v>
      </c>
      <c r="F23" s="37" t="s">
        <v>6</v>
      </c>
      <c r="G23" s="37" t="s">
        <v>8</v>
      </c>
      <c r="H23" s="37" t="s">
        <v>9</v>
      </c>
      <c r="I23" s="92" t="s">
        <v>10</v>
      </c>
      <c r="J23" s="37" t="s">
        <v>83</v>
      </c>
      <c r="K23" s="49" t="s">
        <v>14</v>
      </c>
      <c r="L23" s="49" t="s">
        <v>85</v>
      </c>
      <c r="M23" s="45" t="s">
        <v>1</v>
      </c>
      <c r="N23" s="89" t="s">
        <v>84</v>
      </c>
      <c r="O23" s="51" t="s">
        <v>13</v>
      </c>
      <c r="P23" s="50" t="s">
        <v>15</v>
      </c>
      <c r="Q23" s="38" t="s">
        <v>26</v>
      </c>
      <c r="R23" s="38" t="s">
        <v>34</v>
      </c>
      <c r="S23" s="53" t="s">
        <v>44</v>
      </c>
      <c r="T23" s="52" t="s">
        <v>45</v>
      </c>
      <c r="U23" s="52" t="s">
        <v>78</v>
      </c>
      <c r="V23" s="52" t="s">
        <v>80</v>
      </c>
      <c r="W23" s="45" t="s">
        <v>0</v>
      </c>
    </row>
    <row r="24" spans="2:23" s="55" customFormat="1" ht="216.75" x14ac:dyDescent="0.25">
      <c r="B24" s="66" t="s">
        <v>54</v>
      </c>
      <c r="C24" s="67" t="s">
        <v>55</v>
      </c>
      <c r="D24" s="67" t="s">
        <v>56</v>
      </c>
      <c r="E24" s="67" t="s">
        <v>57</v>
      </c>
      <c r="F24" s="67" t="s">
        <v>58</v>
      </c>
      <c r="G24" s="67" t="s">
        <v>59</v>
      </c>
      <c r="H24" s="67" t="s">
        <v>60</v>
      </c>
      <c r="I24" s="67" t="s">
        <v>61</v>
      </c>
      <c r="J24" s="70" t="s">
        <v>86</v>
      </c>
      <c r="K24" s="68"/>
      <c r="L24" s="70"/>
      <c r="M24" s="67"/>
      <c r="N24" s="90"/>
      <c r="O24" s="69"/>
      <c r="P24" s="68"/>
      <c r="Q24" s="67"/>
      <c r="R24" s="67"/>
      <c r="S24" s="69" t="s">
        <v>69</v>
      </c>
      <c r="T24" s="70" t="s">
        <v>70</v>
      </c>
      <c r="U24" s="70" t="s">
        <v>79</v>
      </c>
      <c r="V24" s="70"/>
      <c r="W24" s="67" t="s">
        <v>71</v>
      </c>
    </row>
    <row r="25" spans="2:23" s="48" customFormat="1" ht="153" x14ac:dyDescent="0.25">
      <c r="B25" s="66" t="s">
        <v>41</v>
      </c>
      <c r="C25" s="60"/>
      <c r="D25" s="60"/>
      <c r="E25" s="60"/>
      <c r="F25" s="60"/>
      <c r="G25" s="60"/>
      <c r="H25" s="60"/>
      <c r="I25" s="93"/>
      <c r="J25" s="61"/>
      <c r="K25" s="62" t="s">
        <v>38</v>
      </c>
      <c r="L25" s="74"/>
      <c r="M25" s="63" t="s">
        <v>62</v>
      </c>
      <c r="N25" s="91"/>
      <c r="O25" s="64" t="s">
        <v>68</v>
      </c>
      <c r="P25" s="62" t="s">
        <v>27</v>
      </c>
      <c r="Q25" s="63" t="s">
        <v>30</v>
      </c>
      <c r="R25" s="63" t="s">
        <v>29</v>
      </c>
      <c r="S25" s="64"/>
      <c r="T25" s="65"/>
      <c r="U25" s="65"/>
      <c r="V25" s="74" t="s">
        <v>87</v>
      </c>
      <c r="W25" s="60"/>
    </row>
    <row r="26" spans="2:23" s="4" customFormat="1" ht="38.25" x14ac:dyDescent="0.25">
      <c r="B26" s="4" t="s">
        <v>42</v>
      </c>
      <c r="C26" s="77" t="s">
        <v>51</v>
      </c>
      <c r="D26" s="77" t="s">
        <v>50</v>
      </c>
      <c r="E26" s="77" t="s">
        <v>49</v>
      </c>
      <c r="F26" s="77" t="s">
        <v>48</v>
      </c>
      <c r="G26" s="77" t="s">
        <v>47</v>
      </c>
      <c r="H26" s="77"/>
      <c r="I26" s="94" t="s">
        <v>46</v>
      </c>
      <c r="J26" s="82">
        <v>27</v>
      </c>
      <c r="K26" s="79">
        <f>P26*R26/S26</f>
        <v>38</v>
      </c>
      <c r="L26" s="95" t="str">
        <f>IF(K26&gt;$M$19,"высокая","низкая")</f>
        <v>высокая</v>
      </c>
      <c r="M26" s="80">
        <f>W26/V26*100-100</f>
        <v>100</v>
      </c>
      <c r="N26" s="95" t="str">
        <f>IF(M26&gt;$M$20,"высокая","низкая")</f>
        <v>высокая</v>
      </c>
      <c r="O26" s="78" t="str">
        <f>IF(AND(L26="высокая",N26="высокая"),"№1: звезда","другое")</f>
        <v>№1: звезда</v>
      </c>
      <c r="P26" s="79">
        <f>Q26/R26</f>
        <v>3.6774193548387095</v>
      </c>
      <c r="Q26" s="81">
        <v>114</v>
      </c>
      <c r="R26" s="80">
        <f>$D$19-$D$18+1</f>
        <v>31</v>
      </c>
      <c r="S26" s="82">
        <v>3</v>
      </c>
      <c r="T26" s="83">
        <v>900</v>
      </c>
      <c r="U26" s="83">
        <v>900</v>
      </c>
      <c r="V26" s="83">
        <f>MAX(T26:U26)</f>
        <v>900</v>
      </c>
      <c r="W26" s="81">
        <v>1800</v>
      </c>
    </row>
    <row r="27" spans="2:23" s="4" customFormat="1" ht="51" x14ac:dyDescent="0.25">
      <c r="B27" s="4" t="s">
        <v>42</v>
      </c>
      <c r="C27" s="77" t="s">
        <v>77</v>
      </c>
      <c r="D27" s="77" t="s">
        <v>76</v>
      </c>
      <c r="E27" s="77" t="s">
        <v>76</v>
      </c>
      <c r="F27" s="77" t="s">
        <v>75</v>
      </c>
      <c r="G27" s="84" t="s">
        <v>74</v>
      </c>
      <c r="H27" s="77" t="s">
        <v>73</v>
      </c>
      <c r="I27" s="94" t="s">
        <v>72</v>
      </c>
      <c r="J27" s="82">
        <v>563</v>
      </c>
      <c r="K27" s="79">
        <f>P27*R27/S27</f>
        <v>33.849094567404428</v>
      </c>
      <c r="L27" s="95" t="str">
        <f>IF(K27&gt;$M$19,"высокая","низкая")</f>
        <v>низкая</v>
      </c>
      <c r="M27" s="85">
        <f>W27/V27*100-100</f>
        <v>43.566184010828977</v>
      </c>
      <c r="N27" s="95" t="str">
        <f>IF(M27&gt;$M$20,"высокая","низкая")</f>
        <v>низкая</v>
      </c>
      <c r="O27" s="78" t="str">
        <f>IF(AND(L27="высокая",N27="высокая"),"№1: звезда",IF(AND(L27="низкая",N27="низкая"),"№4: черепаха","другое"))</f>
        <v>№4: черепаха</v>
      </c>
      <c r="P27" s="79">
        <f>Q27/R27</f>
        <v>542.67741935483866</v>
      </c>
      <c r="Q27" s="81">
        <v>16823</v>
      </c>
      <c r="R27" s="80">
        <f>$D$19-$D$18+1</f>
        <v>31</v>
      </c>
      <c r="S27" s="82">
        <v>497</v>
      </c>
      <c r="T27" s="86">
        <v>168.35</v>
      </c>
      <c r="U27" s="86">
        <v>243.79</v>
      </c>
      <c r="V27" s="83">
        <f>MAX(T27:U27)</f>
        <v>243.79</v>
      </c>
      <c r="W27" s="81">
        <v>350</v>
      </c>
    </row>
  </sheetData>
  <mergeCells count="9">
    <mergeCell ref="F5:G8"/>
    <mergeCell ref="F9:G12"/>
    <mergeCell ref="E5:E8"/>
    <mergeCell ref="E9:E12"/>
    <mergeCell ref="C5:C12"/>
    <mergeCell ref="E3:G3"/>
    <mergeCell ref="D5:D8"/>
    <mergeCell ref="D9:D12"/>
    <mergeCell ref="F4:G4"/>
  </mergeCells>
  <pageMargins left="0.7" right="0.7" top="0.75" bottom="0.75" header="0.3" footer="0.3"/>
  <pageSetup paperSize="9" orientation="portrait" r:id="rId1"/>
  <ignoredErrors>
    <ignoredError sqref="G27" numberStoredAsText="1"/>
    <ignoredError sqref="V26:V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504A-FB98-4B6F-94C4-6DA9F2562FB4}">
  <dimension ref="F27:BE53"/>
  <sheetViews>
    <sheetView showGridLines="0" topLeftCell="A16" workbookViewId="0">
      <selection activeCell="G27" sqref="G27:BE27"/>
    </sheetView>
  </sheetViews>
  <sheetFormatPr defaultRowHeight="15" x14ac:dyDescent="0.2"/>
  <cols>
    <col min="1" max="5" width="9" style="31"/>
    <col min="6" max="6" width="17.875" style="31" customWidth="1"/>
    <col min="7" max="7" width="14.75" style="34" customWidth="1"/>
    <col min="8" max="16" width="3.125" style="34" customWidth="1"/>
    <col min="17" max="31" width="3.125" style="31" customWidth="1"/>
    <col min="32" max="48" width="3.375" style="31" bestFit="1" customWidth="1"/>
    <col min="49" max="16384" width="9" style="31"/>
  </cols>
  <sheetData>
    <row r="27" spans="6:57" x14ac:dyDescent="0.2">
      <c r="F27" s="32" t="s">
        <v>21</v>
      </c>
      <c r="G27" s="40">
        <v>44287</v>
      </c>
      <c r="H27" s="40">
        <v>44288</v>
      </c>
      <c r="I27" s="40">
        <v>44289</v>
      </c>
      <c r="J27" s="40">
        <v>44290</v>
      </c>
      <c r="K27" s="40">
        <v>44291</v>
      </c>
      <c r="L27" s="40">
        <v>44292</v>
      </c>
      <c r="M27" s="40">
        <v>44293</v>
      </c>
      <c r="N27" s="40">
        <v>44294</v>
      </c>
      <c r="O27" s="40">
        <v>44295</v>
      </c>
      <c r="P27" s="40">
        <v>44296</v>
      </c>
      <c r="Q27" s="40">
        <v>44297</v>
      </c>
      <c r="R27" s="40">
        <v>44298</v>
      </c>
      <c r="S27" s="40">
        <v>44299</v>
      </c>
      <c r="T27" s="40">
        <v>44300</v>
      </c>
      <c r="U27" s="40">
        <v>44301</v>
      </c>
      <c r="V27" s="40">
        <v>44302</v>
      </c>
      <c r="W27" s="40">
        <v>44303</v>
      </c>
      <c r="X27" s="40">
        <v>44304</v>
      </c>
      <c r="Y27" s="40">
        <v>44305</v>
      </c>
      <c r="Z27" s="40">
        <v>44306</v>
      </c>
      <c r="AA27" s="40">
        <v>44307</v>
      </c>
      <c r="AB27" s="40">
        <v>44308</v>
      </c>
      <c r="AC27" s="40">
        <v>44309</v>
      </c>
      <c r="AD27" s="40">
        <v>44310</v>
      </c>
      <c r="AE27" s="40">
        <v>44311</v>
      </c>
      <c r="AF27" s="40">
        <v>44312</v>
      </c>
      <c r="AG27" s="40">
        <v>44313</v>
      </c>
      <c r="AH27" s="40">
        <v>44314</v>
      </c>
      <c r="AI27" s="40">
        <v>44315</v>
      </c>
      <c r="AJ27" s="40">
        <v>44316</v>
      </c>
      <c r="AK27" s="40">
        <v>44317</v>
      </c>
      <c r="AL27" s="40">
        <v>44318</v>
      </c>
      <c r="AM27" s="40">
        <v>44319</v>
      </c>
      <c r="AN27" s="40">
        <v>44320</v>
      </c>
      <c r="AO27" s="40">
        <v>44321</v>
      </c>
      <c r="AP27" s="40">
        <v>44322</v>
      </c>
      <c r="AQ27" s="40">
        <v>44323</v>
      </c>
      <c r="AR27" s="40">
        <v>44324</v>
      </c>
      <c r="AS27" s="40">
        <v>44325</v>
      </c>
      <c r="AT27" s="40">
        <v>44326</v>
      </c>
      <c r="AU27" s="40">
        <v>44327</v>
      </c>
      <c r="AV27" s="40">
        <v>44328</v>
      </c>
      <c r="AW27" s="40">
        <v>44329</v>
      </c>
      <c r="AX27" s="40">
        <v>44330</v>
      </c>
      <c r="AY27" s="40">
        <v>44331</v>
      </c>
      <c r="AZ27" s="40">
        <v>44332</v>
      </c>
      <c r="BA27" s="40">
        <v>44333</v>
      </c>
      <c r="BB27" s="40">
        <v>44334</v>
      </c>
      <c r="BC27" s="40">
        <v>44335</v>
      </c>
      <c r="BD27" s="40">
        <v>44336</v>
      </c>
      <c r="BE27" s="40">
        <v>44337</v>
      </c>
    </row>
    <row r="28" spans="6:57" x14ac:dyDescent="0.2">
      <c r="F28" s="33" t="s">
        <v>31</v>
      </c>
      <c r="G28" s="32">
        <v>1</v>
      </c>
      <c r="H28" s="32">
        <v>1</v>
      </c>
      <c r="I28" s="32">
        <v>1</v>
      </c>
      <c r="J28" s="32">
        <v>1</v>
      </c>
      <c r="K28" s="32">
        <v>1</v>
      </c>
      <c r="L28" s="32">
        <v>1</v>
      </c>
      <c r="M28" s="32">
        <v>1</v>
      </c>
      <c r="N28" s="32">
        <v>1</v>
      </c>
      <c r="O28" s="32">
        <v>1</v>
      </c>
      <c r="P28" s="32">
        <v>1</v>
      </c>
      <c r="Q28" s="32">
        <v>1</v>
      </c>
      <c r="R28" s="32">
        <v>1</v>
      </c>
      <c r="S28" s="32">
        <v>1</v>
      </c>
      <c r="T28" s="32">
        <v>1</v>
      </c>
      <c r="U28" s="32">
        <v>1</v>
      </c>
      <c r="V28" s="32">
        <v>1</v>
      </c>
      <c r="W28" s="32">
        <v>1</v>
      </c>
      <c r="X28" s="32">
        <v>1</v>
      </c>
      <c r="Y28" s="32">
        <v>1</v>
      </c>
      <c r="Z28" s="32">
        <v>1</v>
      </c>
      <c r="AA28" s="32">
        <v>1</v>
      </c>
      <c r="AB28" s="32">
        <v>1</v>
      </c>
      <c r="AC28" s="32">
        <v>1</v>
      </c>
      <c r="AD28" s="32">
        <v>1</v>
      </c>
      <c r="AE28" s="32">
        <v>1</v>
      </c>
      <c r="AF28" s="32">
        <v>1</v>
      </c>
      <c r="AG28" s="32">
        <v>1</v>
      </c>
      <c r="AH28" s="32">
        <v>1</v>
      </c>
      <c r="AI28" s="32">
        <v>1</v>
      </c>
      <c r="AJ28" s="32">
        <v>1</v>
      </c>
      <c r="AK28" s="32">
        <v>1</v>
      </c>
      <c r="AL28" s="32">
        <v>1</v>
      </c>
      <c r="AM28" s="32">
        <v>1</v>
      </c>
      <c r="AN28" s="32">
        <v>1</v>
      </c>
      <c r="AO28" s="32">
        <v>1</v>
      </c>
      <c r="AP28" s="32">
        <v>1</v>
      </c>
      <c r="AQ28" s="32">
        <v>1</v>
      </c>
      <c r="AR28" s="32">
        <v>1</v>
      </c>
      <c r="AS28" s="32">
        <v>1</v>
      </c>
      <c r="AT28" s="32">
        <v>1</v>
      </c>
      <c r="AU28" s="32">
        <v>1</v>
      </c>
      <c r="AV28" s="32">
        <v>1</v>
      </c>
      <c r="AW28" s="32">
        <v>1</v>
      </c>
      <c r="AX28" s="32">
        <v>1</v>
      </c>
      <c r="AY28" s="32">
        <v>1</v>
      </c>
      <c r="AZ28" s="32">
        <v>1</v>
      </c>
      <c r="BA28" s="32">
        <v>1</v>
      </c>
      <c r="BB28" s="32">
        <v>1</v>
      </c>
      <c r="BC28" s="32">
        <v>1</v>
      </c>
      <c r="BD28" s="32">
        <v>1</v>
      </c>
      <c r="BE28" s="32">
        <v>0</v>
      </c>
    </row>
    <row r="30" spans="6:57" x14ac:dyDescent="0.2">
      <c r="F30" s="32" t="s">
        <v>16</v>
      </c>
      <c r="G30" s="32">
        <f>SUM(G28:BE28)</f>
        <v>50</v>
      </c>
      <c r="H30" s="31"/>
    </row>
    <row r="31" spans="6:57" x14ac:dyDescent="0.2">
      <c r="F31" s="32" t="s">
        <v>17</v>
      </c>
      <c r="G31" s="32">
        <v>51</v>
      </c>
      <c r="H31" s="31"/>
    </row>
    <row r="32" spans="6:57" x14ac:dyDescent="0.2">
      <c r="G32" s="31"/>
      <c r="H32" s="31"/>
    </row>
    <row r="34" spans="6:16" x14ac:dyDescent="0.2">
      <c r="F34" s="31" t="s">
        <v>19</v>
      </c>
      <c r="G34" s="41">
        <f>G30/G31</f>
        <v>0.98039215686274506</v>
      </c>
    </row>
    <row r="35" spans="6:16" x14ac:dyDescent="0.2">
      <c r="F35" s="31" t="s">
        <v>32</v>
      </c>
      <c r="G35" s="34">
        <v>1</v>
      </c>
    </row>
    <row r="36" spans="6:16" x14ac:dyDescent="0.2">
      <c r="F36" s="31" t="s">
        <v>33</v>
      </c>
      <c r="G36" s="34">
        <f>G34*51/G35</f>
        <v>50</v>
      </c>
    </row>
    <row r="38" spans="6:16" x14ac:dyDescent="0.2">
      <c r="F38" s="32" t="s">
        <v>21</v>
      </c>
      <c r="G38" s="32">
        <v>1</v>
      </c>
      <c r="H38" s="32">
        <v>2</v>
      </c>
      <c r="I38" s="32">
        <v>3</v>
      </c>
      <c r="J38" s="32">
        <v>4</v>
      </c>
      <c r="K38" s="32">
        <v>5</v>
      </c>
      <c r="L38" s="32">
        <v>6</v>
      </c>
      <c r="M38" s="32">
        <v>7</v>
      </c>
      <c r="N38" s="32">
        <v>8</v>
      </c>
      <c r="O38" s="32">
        <v>9</v>
      </c>
      <c r="P38" s="32">
        <v>10</v>
      </c>
    </row>
    <row r="39" spans="6:16" x14ac:dyDescent="0.2">
      <c r="F39" s="33" t="s">
        <v>28</v>
      </c>
      <c r="G39" s="32">
        <v>0</v>
      </c>
      <c r="H39" s="32">
        <v>0</v>
      </c>
      <c r="I39" s="32">
        <v>0</v>
      </c>
      <c r="J39" s="32">
        <v>20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</row>
    <row r="41" spans="6:16" x14ac:dyDescent="0.2">
      <c r="F41" s="32" t="s">
        <v>16</v>
      </c>
      <c r="G41" s="32">
        <f>SUM(G39:P39)</f>
        <v>20</v>
      </c>
      <c r="H41" s="31"/>
    </row>
    <row r="42" spans="6:16" x14ac:dyDescent="0.2">
      <c r="F42" s="32" t="s">
        <v>17</v>
      </c>
      <c r="G42" s="32">
        <v>10</v>
      </c>
      <c r="H42" s="31"/>
    </row>
    <row r="43" spans="6:16" x14ac:dyDescent="0.2">
      <c r="F43" s="32" t="s">
        <v>18</v>
      </c>
      <c r="G43" s="32">
        <f>COUNTIF(G39:P39,"&gt;"&amp;0)</f>
        <v>1</v>
      </c>
      <c r="H43" s="31"/>
    </row>
    <row r="45" spans="6:16" x14ac:dyDescent="0.2">
      <c r="F45" s="31" t="s">
        <v>19</v>
      </c>
      <c r="G45" s="36">
        <f>G41/G42</f>
        <v>2</v>
      </c>
    </row>
    <row r="46" spans="6:16" x14ac:dyDescent="0.2">
      <c r="F46" s="31" t="s">
        <v>20</v>
      </c>
      <c r="G46" s="34">
        <f>G41/G43</f>
        <v>20</v>
      </c>
    </row>
    <row r="49" spans="6:8" x14ac:dyDescent="0.2">
      <c r="F49" s="31" t="s">
        <v>22</v>
      </c>
      <c r="G49" s="34">
        <v>10</v>
      </c>
    </row>
    <row r="50" spans="6:8" x14ac:dyDescent="0.2">
      <c r="F50" s="31" t="s">
        <v>23</v>
      </c>
      <c r="G50" s="34">
        <v>20</v>
      </c>
    </row>
    <row r="52" spans="6:8" x14ac:dyDescent="0.2">
      <c r="F52" s="31" t="s">
        <v>24</v>
      </c>
      <c r="G52" s="36">
        <f>2*10/20</f>
        <v>1</v>
      </c>
      <c r="H52" s="35" t="s">
        <v>25</v>
      </c>
    </row>
    <row r="53" spans="6:8" x14ac:dyDescent="0.2">
      <c r="F53" s="31" t="s">
        <v>24</v>
      </c>
      <c r="G53" s="34">
        <f>20*10/20</f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Pikul</dc:creator>
  <cp:lastModifiedBy>ww</cp:lastModifiedBy>
  <dcterms:created xsi:type="dcterms:W3CDTF">2021-06-01T17:03:03Z</dcterms:created>
  <dcterms:modified xsi:type="dcterms:W3CDTF">2021-06-02T07:04:51Z</dcterms:modified>
</cp:coreProperties>
</file>