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00"/>
  </bookViews>
  <sheets>
    <sheet name="15" sheetId="8" r:id="rId1"/>
  </sheets>
  <definedNames>
    <definedName name="_xlnm.Print_Titles" localSheetId="0">'15'!$6:$6</definedName>
    <definedName name="_xlnm.Print_Area" localSheetId="0">'15'!$A$5:$S$22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8" l="1"/>
  <c r="I14" i="8"/>
  <c r="I13" i="8" s="1"/>
  <c r="I9" i="8"/>
  <c r="H13" i="8"/>
  <c r="H15" i="8"/>
  <c r="H22" i="8"/>
  <c r="K18" i="8"/>
  <c r="K19" i="8"/>
  <c r="K16" i="8"/>
  <c r="K14" i="8"/>
  <c r="K15" i="8"/>
  <c r="K17" i="8"/>
  <c r="K11" i="8"/>
  <c r="K12" i="8"/>
  <c r="J18" i="8"/>
  <c r="J19" i="8"/>
  <c r="J16" i="8"/>
  <c r="J14" i="8"/>
  <c r="J11" i="8"/>
  <c r="J12" i="8"/>
  <c r="I17" i="8"/>
  <c r="I15" i="8"/>
  <c r="I10" i="8"/>
  <c r="I12" i="8"/>
  <c r="I11" i="8"/>
  <c r="I19" i="8"/>
  <c r="I18" i="8"/>
  <c r="H17" i="8"/>
  <c r="F22" i="8"/>
  <c r="G22" i="8"/>
  <c r="G8" i="8"/>
  <c r="G17" i="8"/>
  <c r="F17" i="8"/>
  <c r="F10" i="8"/>
  <c r="I22" i="8" l="1"/>
  <c r="F8" i="8" l="1"/>
  <c r="J15" i="8" l="1"/>
  <c r="J13" i="8"/>
  <c r="K13" i="8"/>
  <c r="J10" i="8" l="1"/>
  <c r="K10" i="8"/>
  <c r="J17" i="8"/>
  <c r="F20" i="8" l="1"/>
  <c r="F9" i="8"/>
  <c r="G9" i="8" s="1"/>
  <c r="I21" i="8" l="1"/>
  <c r="H9" i="8"/>
  <c r="H8" i="8" s="1"/>
  <c r="F21" i="8"/>
  <c r="I8" i="8" l="1"/>
  <c r="I20" i="8" s="1"/>
  <c r="H20" i="8"/>
  <c r="K8" i="8"/>
  <c r="K20" i="8" s="1"/>
  <c r="G21" i="8"/>
  <c r="J9" i="8"/>
  <c r="J21" i="8" s="1"/>
  <c r="H21" i="8"/>
  <c r="K9" i="8"/>
  <c r="K21" i="8" s="1"/>
  <c r="J8" i="8"/>
  <c r="J20" i="8" s="1"/>
  <c r="G20" i="8"/>
  <c r="J22" i="8" l="1"/>
  <c r="K22" i="8"/>
</calcChain>
</file>

<file path=xl/comments1.xml><?xml version="1.0" encoding="utf-8"?>
<comments xmlns="http://schemas.openxmlformats.org/spreadsheetml/2006/main">
  <authors>
    <author>Автор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номер п/п</t>
        </r>
      </text>
    </comment>
    <comment ref="B8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Контрагент договора который указан в отборе</t>
        </r>
      </text>
    </comment>
    <comment ref="C8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Организация которая указана в отборе</t>
        </r>
      </text>
    </comment>
    <comment ref="D8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доп реквизит договора, Адрес, который указан в отборе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номер договора который указан в отборе.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в эту ячейку попадает сумма из договора (доп реквизит, стоимость по контракту) который указан в отборе</t>
        </r>
      </text>
    </comment>
    <comment ref="H8" authorId="0" shapeId="0">
      <text>
        <r>
          <rPr>
            <sz val="12"/>
            <color indexed="81"/>
            <rFont val="Tahoma"/>
            <family val="2"/>
            <charset val="204"/>
          </rPr>
          <t xml:space="preserve">здесь заполняем суммы поступления денежных средств по договору который указан в отборе
</t>
        </r>
      </text>
    </comment>
    <comment ref="C9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Организация которая указана в отборе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доп реквизит договора, Адрес, который указан в отборе</t>
        </r>
      </text>
    </comment>
    <comment ref="E9" authorId="0" shapeId="0">
      <text>
        <r>
          <rPr>
            <sz val="12"/>
            <color indexed="81"/>
            <rFont val="Tahoma"/>
            <family val="2"/>
            <charset val="204"/>
          </rPr>
          <t>Автор:
номер договора который указан в отборе.</t>
        </r>
      </text>
    </comment>
    <comment ref="F9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арифметика из заполненной формы F8-F10-F13-F15-F17-т.д. 
</t>
        </r>
      </text>
    </comment>
    <comment ref="G9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здесь заполняем суммы всех актов по договору который указан в отборе</t>
        </r>
      </text>
    </comment>
    <comment ref="H9" authorId="0" shapeId="0">
      <text>
        <r>
          <rPr>
            <b/>
            <sz val="8"/>
            <color indexed="81"/>
            <rFont val="Tahoma"/>
            <family val="2"/>
            <charset val="204"/>
          </rPr>
          <t>Эльбрус:</t>
        </r>
      </text>
    </comment>
    <comment ref="C10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сюда заполняем контрагента из договора (вид договора с поставщиком)  с таким же индификатором  как в договоре который в отборе.</t>
        </r>
      </text>
    </comment>
    <comment ref="F10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сумма всех договоров которые заполнились ниже</t>
        </r>
      </text>
    </comment>
    <comment ref="C11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ничего сюда не заполняем , это для примера</t>
        </r>
      </text>
    </comment>
    <comment ref="F11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в эту ячейку попадает сумма из договора с поставщиком (доп реквизит, стоимость по контракту)</t>
        </r>
      </text>
    </comment>
    <comment ref="G11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здесь заполняем суммы всех актов по текущему  договору с поставщиком</t>
        </r>
      </text>
    </comment>
    <comment ref="H11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здесь заполняем суммами всех оплат по этому договору</t>
        </r>
      </text>
    </comment>
    <comment ref="F12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в эту ячейку попадает сумма из договора с поставщиком (доп реквизит, стоимость по контракту)</t>
        </r>
      </text>
    </comment>
    <comment ref="G12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здесь заполняем суммы всех актов по текущему  договору с поставщиком</t>
        </r>
      </text>
    </comment>
    <comment ref="H12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здесь заполняем суммами всех оплат по этому договору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ПО ВСЕМ КОНТРАКТАМ</t>
        </r>
      </text>
    </comment>
  </commentList>
</comments>
</file>

<file path=xl/sharedStrings.xml><?xml version="1.0" encoding="utf-8"?>
<sst xmlns="http://schemas.openxmlformats.org/spreadsheetml/2006/main" count="49" uniqueCount="33">
  <si>
    <t>№ п/п</t>
  </si>
  <si>
    <t>Заказчик</t>
  </si>
  <si>
    <t>Подрядчики</t>
  </si>
  <si>
    <t>АДРЕС</t>
  </si>
  <si>
    <t>№ КОНТРАКТА</t>
  </si>
  <si>
    <t>Субподряд</t>
  </si>
  <si>
    <t>СТОИМОСТЬ ПО КОНТРАКТУ</t>
  </si>
  <si>
    <t>генподряд</t>
  </si>
  <si>
    <t>ОПЛАЧЕНО</t>
  </si>
  <si>
    <t>ВЫПОЛНЕНИЕ</t>
  </si>
  <si>
    <t xml:space="preserve">ОСТАТОК </t>
  </si>
  <si>
    <t>ОПЛАЧЕНО, %</t>
  </si>
  <si>
    <t>Генподряд</t>
  </si>
  <si>
    <t>ВЫПОЛНЕНО, %</t>
  </si>
  <si>
    <t>Всего по контрактам</t>
  </si>
  <si>
    <t>ВЫПОЛНЕНИЕ И ОПЛАТА ПО КОНТРАКТАМ</t>
  </si>
  <si>
    <t>АДРЕС 1</t>
  </si>
  <si>
    <t>Выбор организации</t>
  </si>
  <si>
    <t>договор (с видом договора с покупателем)</t>
  </si>
  <si>
    <t>отбор:</t>
  </si>
  <si>
    <t>Контрагент</t>
  </si>
  <si>
    <t>Организация</t>
  </si>
  <si>
    <t>1</t>
  </si>
  <si>
    <t>договор 1</t>
  </si>
  <si>
    <t>договор 2</t>
  </si>
  <si>
    <t>в этом блоке заполняем строки договорами с поставщиком у которых такой-же индификатор как в договоре который стоит в отборе. Группируем по организации.</t>
  </si>
  <si>
    <t>Контрагент 1</t>
  </si>
  <si>
    <t>Контрагент 2</t>
  </si>
  <si>
    <t>Контрагент 3</t>
  </si>
  <si>
    <t>123145</t>
  </si>
  <si>
    <t>адрес из доп реквизита договора</t>
  </si>
  <si>
    <t>номер из договора</t>
  </si>
  <si>
    <t>несколько договор чтобы можно было выбрать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</si>
</sst>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2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2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88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49" fontId="8" fillId="3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wrapText="1"/>
    </xf>
    <xf numFmtId="49" fontId="8" fillId="3" borderId="6" xfId="0" applyNumberFormat="1" applyFont="1" applyFill="1" applyBorder="1" applyAlignment="1">
      <alignment wrapText="1"/>
    </xf>
    <xf numFmtId="49" fontId="8" fillId="3" borderId="7" xfId="0" applyNumberFormat="1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8" fillId="3" borderId="0" xfId="0" applyNumberFormat="1" applyFont="1" applyFill="1" applyBorder="1" applyAlignment="1">
      <alignment wrapText="1"/>
    </xf>
    <xf numFmtId="49" fontId="8" fillId="3" borderId="9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49" fontId="8" fillId="3" borderId="11" xfId="0" applyNumberFormat="1" applyFont="1" applyFill="1" applyBorder="1" applyAlignment="1">
      <alignment wrapText="1"/>
    </xf>
    <xf numFmtId="49" fontId="8" fillId="3" borderId="12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wrapText="1"/>
    </xf>
    <xf numFmtId="49" fontId="8" fillId="3" borderId="14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0" fontId="11" fillId="7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49" fontId="8" fillId="3" borderId="0" xfId="0" applyNumberFormat="1" applyFont="1" applyFill="1" applyBorder="1" applyAlignment="1">
      <alignment horizontal="center" wrapText="1"/>
    </xf>
    <xf numFmtId="49" fontId="8" fillId="3" borderId="16" xfId="0" applyNumberFormat="1" applyFont="1" applyFill="1" applyBorder="1" applyAlignment="1">
      <alignment horizontal="center" wrapText="1"/>
    </xf>
  </cellXfs>
  <cellStyles count="8">
    <cellStyle name="Обычный" xfId="0" builtinId="0"/>
    <cellStyle name="Обычный 19" xfId="4"/>
    <cellStyle name="Обычный 2" xfId="1"/>
    <cellStyle name="Обычный 4" xfId="3"/>
    <cellStyle name="Обычный 45" xfId="5"/>
    <cellStyle name="Обычный 7" xfId="6"/>
    <cellStyle name="Обычный 8 2" xfId="7"/>
    <cellStyle name="Финансовый 2" xfId="2"/>
  </cellStyles>
  <dxfs count="0"/>
  <tableStyles count="0" defaultTableStyle="TableStyleMedium9" defaultPivotStyle="PivotStyleLight16"/>
  <colors>
    <mruColors>
      <color rgb="FFF9F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D8" sqref="D8"/>
    </sheetView>
  </sheetViews>
  <sheetFormatPr defaultColWidth="9.140625" defaultRowHeight="18" outlineLevelCol="1" x14ac:dyDescent="0.25"/>
  <cols>
    <col min="1" max="1" width="16.85546875" style="22" customWidth="1"/>
    <col min="2" max="2" width="29.85546875" style="23" customWidth="1"/>
    <col min="3" max="3" width="29.7109375" style="24" customWidth="1"/>
    <col min="4" max="4" width="34.7109375" style="25" customWidth="1"/>
    <col min="5" max="5" width="25.5703125" style="29" customWidth="1"/>
    <col min="6" max="6" width="32.28515625" style="30" customWidth="1"/>
    <col min="7" max="7" width="27.7109375" style="9" customWidth="1" outlineLevel="1"/>
    <col min="8" max="8" width="27.28515625" style="10" customWidth="1" outlineLevel="1"/>
    <col min="9" max="9" width="24.42578125" style="10" customWidth="1" outlineLevel="1"/>
    <col min="10" max="10" width="23.85546875" style="10" customWidth="1" outlineLevel="1"/>
    <col min="11" max="11" width="23.7109375" style="10" customWidth="1" outlineLevel="1"/>
    <col min="12" max="16384" width="9.140625" style="4"/>
  </cols>
  <sheetData>
    <row r="1" spans="1:19" ht="18" customHeight="1" thickBo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9" ht="18" customHeight="1" thickBot="1" x14ac:dyDescent="0.3">
      <c r="A2" s="39" t="s">
        <v>19</v>
      </c>
      <c r="B2" s="50" t="s">
        <v>17</v>
      </c>
      <c r="C2" s="51"/>
      <c r="D2" s="50" t="s">
        <v>18</v>
      </c>
      <c r="E2" s="51"/>
      <c r="F2" s="87" t="s">
        <v>32</v>
      </c>
      <c r="G2" s="86"/>
      <c r="H2" s="86"/>
      <c r="I2" s="40"/>
      <c r="J2" s="40"/>
      <c r="K2" s="41"/>
    </row>
    <row r="3" spans="1:19" ht="18" customHeight="1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1"/>
    </row>
    <row r="4" spans="1:19" ht="18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9" ht="44.25" customHeight="1" x14ac:dyDescent="0.25">
      <c r="A5" s="48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9" s="12" customFormat="1" ht="52.5" customHeight="1" x14ac:dyDescent="0.25">
      <c r="A6" s="5" t="s">
        <v>0</v>
      </c>
      <c r="B6" s="6" t="s">
        <v>1</v>
      </c>
      <c r="C6" s="7" t="s">
        <v>2</v>
      </c>
      <c r="D6" s="7" t="s">
        <v>3</v>
      </c>
      <c r="E6" s="8" t="s">
        <v>4</v>
      </c>
      <c r="F6" s="9" t="s">
        <v>6</v>
      </c>
      <c r="G6" s="1" t="s">
        <v>9</v>
      </c>
      <c r="H6" s="1" t="s">
        <v>8</v>
      </c>
      <c r="I6" s="2" t="s">
        <v>10</v>
      </c>
      <c r="J6" s="11" t="s">
        <v>13</v>
      </c>
      <c r="K6" s="11" t="s">
        <v>11</v>
      </c>
      <c r="L6" s="74"/>
      <c r="M6" s="75"/>
      <c r="N6" s="75"/>
      <c r="O6" s="75"/>
      <c r="P6" s="75"/>
      <c r="Q6" s="75"/>
      <c r="R6" s="75"/>
      <c r="S6" s="76"/>
    </row>
    <row r="7" spans="1:19" s="12" customForma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77"/>
      <c r="M7" s="78"/>
      <c r="N7" s="78"/>
      <c r="O7" s="78"/>
      <c r="P7" s="78"/>
      <c r="Q7" s="78"/>
      <c r="R7" s="78"/>
      <c r="S7" s="79"/>
    </row>
    <row r="8" spans="1:19" s="13" customFormat="1" ht="42.75" customHeight="1" x14ac:dyDescent="0.25">
      <c r="A8" s="52" t="s">
        <v>22</v>
      </c>
      <c r="B8" s="45" t="s">
        <v>20</v>
      </c>
      <c r="C8" s="45" t="s">
        <v>21</v>
      </c>
      <c r="D8" s="45" t="s">
        <v>16</v>
      </c>
      <c r="E8" s="52" t="s">
        <v>29</v>
      </c>
      <c r="F8" s="46">
        <f>925666691.3</f>
        <v>925666691.29999995</v>
      </c>
      <c r="G8" s="46">
        <f>SUM(G9,G10,G13,G15,G17)</f>
        <v>581792773.02261937</v>
      </c>
      <c r="H8" s="46">
        <f>SUM(H9,H10,H13,H15,H17)</f>
        <v>322466084.62617803</v>
      </c>
      <c r="I8" s="46">
        <f>SUM(I9:I19)</f>
        <v>481526688.39644134</v>
      </c>
      <c r="J8" s="47">
        <f>G8/F8</f>
        <v>0.62851216154872502</v>
      </c>
      <c r="K8" s="47">
        <f>H8/F8</f>
        <v>0.34836090318136959</v>
      </c>
      <c r="L8" s="71"/>
      <c r="M8" s="72"/>
      <c r="N8" s="72"/>
      <c r="O8" s="72"/>
      <c r="P8" s="72"/>
      <c r="Q8" s="72"/>
      <c r="R8" s="72"/>
      <c r="S8" s="73"/>
    </row>
    <row r="9" spans="1:19" s="17" customFormat="1" x14ac:dyDescent="0.25">
      <c r="A9" s="53"/>
      <c r="B9" s="54"/>
      <c r="C9" s="55" t="s">
        <v>21</v>
      </c>
      <c r="D9" s="54"/>
      <c r="E9" s="56" t="s">
        <v>7</v>
      </c>
      <c r="F9" s="57">
        <f>F8-F13-F10-F15-F17</f>
        <v>154666691.29999995</v>
      </c>
      <c r="G9" s="57">
        <f>$F$9/$F$8*(G10+G13+G15+G17)</f>
        <v>83292773.022619367</v>
      </c>
      <c r="H9" s="57">
        <f>$F$9/$F$8*(H10+H13+H15+H17)</f>
        <v>46166084.626177996</v>
      </c>
      <c r="I9" s="57">
        <f>G9-H9</f>
        <v>37126688.39644137</v>
      </c>
      <c r="J9" s="58">
        <f>G9/F9</f>
        <v>0.5385307742897284</v>
      </c>
      <c r="K9" s="58">
        <f>H9/F9</f>
        <v>0.2984875685782386</v>
      </c>
      <c r="L9" s="68"/>
      <c r="M9" s="69"/>
      <c r="N9" s="69"/>
      <c r="O9" s="69"/>
      <c r="P9" s="69"/>
      <c r="Q9" s="69"/>
      <c r="R9" s="69"/>
      <c r="S9" s="70"/>
    </row>
    <row r="10" spans="1:19" s="17" customFormat="1" x14ac:dyDescent="0.25">
      <c r="A10" s="14"/>
      <c r="B10" s="15"/>
      <c r="C10" s="34" t="s">
        <v>26</v>
      </c>
      <c r="D10" s="15"/>
      <c r="E10" s="34"/>
      <c r="F10" s="16">
        <f>F11+F12</f>
        <v>250000000</v>
      </c>
      <c r="G10" s="16">
        <v>175000000</v>
      </c>
      <c r="H10" s="16">
        <v>120000000</v>
      </c>
      <c r="I10" s="16">
        <f>I11+I12</f>
        <v>55000000</v>
      </c>
      <c r="J10" s="32">
        <f>G10/F10</f>
        <v>0.7</v>
      </c>
      <c r="K10" s="32">
        <f>H10/F10</f>
        <v>0.48</v>
      </c>
      <c r="L10" s="59" t="s">
        <v>25</v>
      </c>
      <c r="M10" s="60"/>
      <c r="N10" s="60"/>
      <c r="O10" s="60"/>
      <c r="P10" s="60"/>
      <c r="Q10" s="60"/>
      <c r="R10" s="60"/>
      <c r="S10" s="61"/>
    </row>
    <row r="11" spans="1:19" s="21" customFormat="1" ht="38.25" customHeight="1" x14ac:dyDescent="0.25">
      <c r="A11" s="18"/>
      <c r="B11" s="19"/>
      <c r="C11" s="34" t="s">
        <v>23</v>
      </c>
      <c r="D11" s="33" t="s">
        <v>30</v>
      </c>
      <c r="E11" s="33" t="s">
        <v>31</v>
      </c>
      <c r="F11" s="20">
        <v>125000000</v>
      </c>
      <c r="G11" s="20">
        <v>87500000</v>
      </c>
      <c r="H11" s="20">
        <v>60000000</v>
      </c>
      <c r="I11" s="20">
        <f>G11-H11</f>
        <v>27500000</v>
      </c>
      <c r="J11" s="32">
        <f t="shared" ref="J11:J12" si="0">G11/F11</f>
        <v>0.7</v>
      </c>
      <c r="K11" s="32">
        <f t="shared" ref="K11:K12" si="1">H11/F11</f>
        <v>0.48</v>
      </c>
      <c r="L11" s="62"/>
      <c r="M11" s="63"/>
      <c r="N11" s="63"/>
      <c r="O11" s="63"/>
      <c r="P11" s="63"/>
      <c r="Q11" s="63"/>
      <c r="R11" s="63"/>
      <c r="S11" s="64"/>
    </row>
    <row r="12" spans="1:19" s="21" customFormat="1" ht="38.25" customHeight="1" x14ac:dyDescent="0.25">
      <c r="A12" s="18"/>
      <c r="B12" s="19"/>
      <c r="C12" s="34" t="s">
        <v>24</v>
      </c>
      <c r="D12" s="33" t="s">
        <v>30</v>
      </c>
      <c r="E12" s="33" t="s">
        <v>31</v>
      </c>
      <c r="F12" s="20">
        <v>125000000</v>
      </c>
      <c r="G12" s="20">
        <v>87500000</v>
      </c>
      <c r="H12" s="20">
        <v>60000000</v>
      </c>
      <c r="I12" s="20">
        <f>G12-H12</f>
        <v>27500000</v>
      </c>
      <c r="J12" s="32">
        <f t="shared" si="0"/>
        <v>0.7</v>
      </c>
      <c r="K12" s="32">
        <f t="shared" si="1"/>
        <v>0.48</v>
      </c>
      <c r="L12" s="62"/>
      <c r="M12" s="63"/>
      <c r="N12" s="63"/>
      <c r="O12" s="63"/>
      <c r="P12" s="63"/>
      <c r="Q12" s="63"/>
      <c r="R12" s="63"/>
      <c r="S12" s="64"/>
    </row>
    <row r="13" spans="1:19" s="17" customFormat="1" x14ac:dyDescent="0.25">
      <c r="A13" s="14"/>
      <c r="B13" s="15"/>
      <c r="C13" s="34" t="s">
        <v>27</v>
      </c>
      <c r="D13" s="33"/>
      <c r="E13" s="31"/>
      <c r="F13" s="16">
        <v>100000000</v>
      </c>
      <c r="G13" s="16">
        <v>50000000</v>
      </c>
      <c r="H13" s="16">
        <f>H14</f>
        <v>30000000</v>
      </c>
      <c r="I13" s="16">
        <f>I14</f>
        <v>20000000</v>
      </c>
      <c r="J13" s="32">
        <f>G13/F13</f>
        <v>0.5</v>
      </c>
      <c r="K13" s="32">
        <f>H13/F13</f>
        <v>0.3</v>
      </c>
      <c r="L13" s="62"/>
      <c r="M13" s="63"/>
      <c r="N13" s="63"/>
      <c r="O13" s="63"/>
      <c r="P13" s="63"/>
      <c r="Q13" s="63"/>
      <c r="R13" s="63"/>
      <c r="S13" s="64"/>
    </row>
    <row r="14" spans="1:19" s="21" customFormat="1" ht="35.25" customHeight="1" x14ac:dyDescent="0.25">
      <c r="A14" s="18"/>
      <c r="B14" s="19"/>
      <c r="C14" s="34" t="s">
        <v>23</v>
      </c>
      <c r="D14" s="33" t="s">
        <v>30</v>
      </c>
      <c r="E14" s="33" t="s">
        <v>31</v>
      </c>
      <c r="F14" s="20">
        <v>100000000</v>
      </c>
      <c r="G14" s="20">
        <v>50000000</v>
      </c>
      <c r="H14" s="20">
        <v>30000000</v>
      </c>
      <c r="I14" s="20">
        <f>G14-H14</f>
        <v>20000000</v>
      </c>
      <c r="J14" s="32">
        <f>G14/F14</f>
        <v>0.5</v>
      </c>
      <c r="K14" s="32">
        <f>H14/F14</f>
        <v>0.3</v>
      </c>
      <c r="L14" s="62"/>
      <c r="M14" s="63"/>
      <c r="N14" s="63"/>
      <c r="O14" s="63"/>
      <c r="P14" s="63"/>
      <c r="Q14" s="63"/>
      <c r="R14" s="63"/>
      <c r="S14" s="64"/>
    </row>
    <row r="15" spans="1:19" s="17" customFormat="1" x14ac:dyDescent="0.25">
      <c r="A15" s="14"/>
      <c r="B15" s="15"/>
      <c r="C15" s="34" t="s">
        <v>28</v>
      </c>
      <c r="D15" s="33"/>
      <c r="E15" s="33"/>
      <c r="F15" s="16">
        <v>300000000</v>
      </c>
      <c r="G15" s="16">
        <v>250000000</v>
      </c>
      <c r="H15" s="16">
        <f>H16</f>
        <v>90000000</v>
      </c>
      <c r="I15" s="16">
        <f>I16</f>
        <v>160000000</v>
      </c>
      <c r="J15" s="32">
        <f>G15/F15</f>
        <v>0.83333333333333337</v>
      </c>
      <c r="K15" s="32">
        <f>H15/F15</f>
        <v>0.3</v>
      </c>
      <c r="L15" s="62"/>
      <c r="M15" s="63"/>
      <c r="N15" s="63"/>
      <c r="O15" s="63"/>
      <c r="P15" s="63"/>
      <c r="Q15" s="63"/>
      <c r="R15" s="63"/>
      <c r="S15" s="64"/>
    </row>
    <row r="16" spans="1:19" s="21" customFormat="1" ht="36.75" customHeight="1" x14ac:dyDescent="0.25">
      <c r="A16" s="18"/>
      <c r="B16" s="19"/>
      <c r="C16" s="34" t="s">
        <v>23</v>
      </c>
      <c r="D16" s="33" t="s">
        <v>30</v>
      </c>
      <c r="E16" s="33" t="s">
        <v>31</v>
      </c>
      <c r="F16" s="20">
        <v>300000000</v>
      </c>
      <c r="G16" s="20">
        <v>250000000</v>
      </c>
      <c r="H16" s="20">
        <v>90000000</v>
      </c>
      <c r="I16" s="20">
        <f>G16-H16</f>
        <v>160000000</v>
      </c>
      <c r="J16" s="32">
        <f>G16/F16</f>
        <v>0.83333333333333337</v>
      </c>
      <c r="K16" s="32">
        <f>H16/F16</f>
        <v>0.3</v>
      </c>
      <c r="L16" s="62"/>
      <c r="M16" s="63"/>
      <c r="N16" s="63"/>
      <c r="O16" s="63"/>
      <c r="P16" s="63"/>
      <c r="Q16" s="63"/>
      <c r="R16" s="63"/>
      <c r="S16" s="64"/>
    </row>
    <row r="17" spans="1:19" s="17" customFormat="1" x14ac:dyDescent="0.25">
      <c r="A17" s="14"/>
      <c r="B17" s="15"/>
      <c r="C17" s="34" t="s">
        <v>28</v>
      </c>
      <c r="D17" s="15"/>
      <c r="E17" s="33"/>
      <c r="F17" s="16">
        <f>F18+F19</f>
        <v>121000000</v>
      </c>
      <c r="G17" s="16">
        <f>G18+G19</f>
        <v>23500000</v>
      </c>
      <c r="H17" s="16">
        <f>H18+H19</f>
        <v>36300000</v>
      </c>
      <c r="I17" s="16">
        <f>I18+I19</f>
        <v>-12800000</v>
      </c>
      <c r="J17" s="32">
        <f>G17/F17</f>
        <v>0.19421487603305784</v>
      </c>
      <c r="K17" s="32">
        <f>H17/F17</f>
        <v>0.3</v>
      </c>
      <c r="L17" s="62"/>
      <c r="M17" s="63"/>
      <c r="N17" s="63"/>
      <c r="O17" s="63"/>
      <c r="P17" s="63"/>
      <c r="Q17" s="63"/>
      <c r="R17" s="63"/>
      <c r="S17" s="64"/>
    </row>
    <row r="18" spans="1:19" s="21" customFormat="1" ht="24.75" customHeight="1" x14ac:dyDescent="0.25">
      <c r="A18" s="18"/>
      <c r="B18" s="19"/>
      <c r="C18" s="34" t="s">
        <v>23</v>
      </c>
      <c r="D18" s="33" t="s">
        <v>30</v>
      </c>
      <c r="E18" s="33" t="s">
        <v>31</v>
      </c>
      <c r="F18" s="20">
        <v>60500000</v>
      </c>
      <c r="G18" s="20">
        <v>11750000</v>
      </c>
      <c r="H18" s="20">
        <v>18150000</v>
      </c>
      <c r="I18" s="20">
        <f>G18-H18</f>
        <v>-6400000</v>
      </c>
      <c r="J18" s="32">
        <f t="shared" ref="J18:J19" si="2">G18/F18</f>
        <v>0.19421487603305784</v>
      </c>
      <c r="K18" s="32">
        <f t="shared" ref="K18:K19" si="3">H18/F18</f>
        <v>0.3</v>
      </c>
      <c r="L18" s="62"/>
      <c r="M18" s="63"/>
      <c r="N18" s="63"/>
      <c r="O18" s="63"/>
      <c r="P18" s="63"/>
      <c r="Q18" s="63"/>
      <c r="R18" s="63"/>
      <c r="S18" s="64"/>
    </row>
    <row r="19" spans="1:19" s="21" customFormat="1" ht="24.75" customHeight="1" x14ac:dyDescent="0.25">
      <c r="A19" s="18"/>
      <c r="B19" s="19"/>
      <c r="C19" s="34" t="s">
        <v>24</v>
      </c>
      <c r="D19" s="33" t="s">
        <v>30</v>
      </c>
      <c r="E19" s="33" t="s">
        <v>31</v>
      </c>
      <c r="F19" s="20">
        <v>60500000</v>
      </c>
      <c r="G19" s="20">
        <v>11750000</v>
      </c>
      <c r="H19" s="20">
        <v>18150000</v>
      </c>
      <c r="I19" s="20">
        <f>G19-H19</f>
        <v>-6400000</v>
      </c>
      <c r="J19" s="32">
        <f t="shared" si="2"/>
        <v>0.19421487603305784</v>
      </c>
      <c r="K19" s="32">
        <f t="shared" si="3"/>
        <v>0.3</v>
      </c>
      <c r="L19" s="65"/>
      <c r="M19" s="66"/>
      <c r="N19" s="66"/>
      <c r="O19" s="66"/>
      <c r="P19" s="66"/>
      <c r="Q19" s="66"/>
      <c r="R19" s="66"/>
      <c r="S19" s="67"/>
    </row>
    <row r="20" spans="1:19" s="28" customFormat="1" ht="43.5" customHeight="1" x14ac:dyDescent="0.3">
      <c r="A20" s="22"/>
      <c r="B20" s="23"/>
      <c r="C20" s="24"/>
      <c r="D20" s="25"/>
      <c r="E20" s="3" t="s">
        <v>14</v>
      </c>
      <c r="F20" s="27">
        <f t="shared" ref="F20:K21" si="4">F8</f>
        <v>925666691.29999995</v>
      </c>
      <c r="G20" s="27">
        <f t="shared" si="4"/>
        <v>581792773.02261937</v>
      </c>
      <c r="H20" s="27">
        <f t="shared" si="4"/>
        <v>322466084.62617803</v>
      </c>
      <c r="I20" s="27">
        <f t="shared" si="4"/>
        <v>481526688.39644134</v>
      </c>
      <c r="J20" s="35">
        <f t="shared" si="4"/>
        <v>0.62851216154872502</v>
      </c>
      <c r="K20" s="35">
        <f t="shared" si="4"/>
        <v>0.34836090318136959</v>
      </c>
      <c r="L20" s="80"/>
      <c r="M20" s="81"/>
      <c r="N20" s="81"/>
      <c r="O20" s="81"/>
      <c r="P20" s="81"/>
      <c r="Q20" s="81"/>
      <c r="R20" s="81"/>
      <c r="S20" s="82"/>
    </row>
    <row r="21" spans="1:19" s="28" customFormat="1" ht="43.5" customHeight="1" x14ac:dyDescent="0.3">
      <c r="A21" s="22"/>
      <c r="B21" s="23"/>
      <c r="C21" s="24"/>
      <c r="D21" s="25"/>
      <c r="E21" s="3" t="s">
        <v>12</v>
      </c>
      <c r="F21" s="27">
        <f t="shared" si="4"/>
        <v>154666691.29999995</v>
      </c>
      <c r="G21" s="27">
        <f t="shared" si="4"/>
        <v>83292773.022619367</v>
      </c>
      <c r="H21" s="27">
        <f t="shared" si="4"/>
        <v>46166084.626177996</v>
      </c>
      <c r="I21" s="27">
        <f t="shared" si="4"/>
        <v>37126688.39644137</v>
      </c>
      <c r="J21" s="35">
        <f t="shared" si="4"/>
        <v>0.5385307742897284</v>
      </c>
      <c r="K21" s="35">
        <f t="shared" si="4"/>
        <v>0.2984875685782386</v>
      </c>
      <c r="L21" s="80"/>
      <c r="M21" s="81"/>
      <c r="N21" s="81"/>
      <c r="O21" s="81"/>
      <c r="P21" s="81"/>
      <c r="Q21" s="81"/>
      <c r="R21" s="81"/>
      <c r="S21" s="82"/>
    </row>
    <row r="22" spans="1:19" ht="41.25" customHeight="1" x14ac:dyDescent="0.25">
      <c r="E22" s="26" t="s">
        <v>5</v>
      </c>
      <c r="F22" s="27">
        <f>F10+F13+F15+F17</f>
        <v>771000000</v>
      </c>
      <c r="G22" s="27">
        <f>G10+G13+G15+G17</f>
        <v>498500000</v>
      </c>
      <c r="H22" s="27">
        <f>H17+H15+H13+H10</f>
        <v>276300000</v>
      </c>
      <c r="I22" s="27">
        <f>I10+I13+I15+I17</f>
        <v>222200000</v>
      </c>
      <c r="J22" s="35">
        <f>G22/F22</f>
        <v>0.64656290531776917</v>
      </c>
      <c r="K22" s="35">
        <f>H22/F22</f>
        <v>0.35836575875486382</v>
      </c>
      <c r="L22" s="83"/>
      <c r="M22" s="84"/>
      <c r="N22" s="84"/>
      <c r="O22" s="84"/>
      <c r="P22" s="84"/>
      <c r="Q22" s="84"/>
      <c r="R22" s="84"/>
      <c r="S22" s="85"/>
    </row>
    <row r="23" spans="1:19" x14ac:dyDescent="0.25">
      <c r="J23" s="9"/>
      <c r="K23" s="9"/>
    </row>
  </sheetData>
  <mergeCells count="11">
    <mergeCell ref="L20:S20"/>
    <mergeCell ref="L21:S21"/>
    <mergeCell ref="L22:S22"/>
    <mergeCell ref="F2:H2"/>
    <mergeCell ref="A5:K5"/>
    <mergeCell ref="B2:C2"/>
    <mergeCell ref="D2:E2"/>
    <mergeCell ref="L10:S19"/>
    <mergeCell ref="L9:S9"/>
    <mergeCell ref="L8:S8"/>
    <mergeCell ref="L6:S7"/>
  </mergeCells>
  <phoneticPr fontId="17" type="noConversion"/>
  <pageMargins left="0.27559055118110237" right="0.15748031496062992" top="0.31496062992125984" bottom="0.74803149606299213" header="0.31496062992125984" footer="0.31496062992125984"/>
  <pageSetup paperSize="9" scale="38" orientation="landscape" r:id="rId1"/>
  <rowBreaks count="1" manualBreakCount="1">
    <brk id="10" max="18" man="1"/>
  </rowBreaks>
  <colBreaks count="1" manualBreakCount="1">
    <brk id="2" min="4" max="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15</vt:lpstr>
      <vt:lpstr>'15'!Заголовки_для_печати</vt:lpstr>
      <vt:lpstr>'15'!Область_печати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2022-08-23T10:22:57Z</dcterms:modified>
</cp:coreProperties>
</file>