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lik\OneDrive\Рабочий стол\РАССВЕТ\ЗАРПЛАТА\зарплата 09.2024\"/>
    </mc:Choice>
  </mc:AlternateContent>
  <bookViews>
    <workbookView xWindow="0" yWindow="503" windowWidth="39720" windowHeight="25883" activeTab="2"/>
  </bookViews>
  <sheets>
    <sheet name="ДМ и АДМ" sheetId="1" r:id="rId1"/>
    <sheet name="ПР09_БУГРЫ" sheetId="2" r:id="rId2"/>
    <sheet name="ПР09_ЧАРУШ" sheetId="3" r:id="rId3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3" l="1"/>
  <c r="C81" i="3"/>
  <c r="I88" i="3" l="1"/>
  <c r="C87" i="3"/>
  <c r="D87" i="3" s="1"/>
  <c r="E87" i="3" s="1"/>
  <c r="F87" i="3" s="1"/>
  <c r="D86" i="3"/>
  <c r="E86" i="3" s="1"/>
  <c r="F86" i="3" s="1"/>
  <c r="C85" i="3"/>
  <c r="E85" i="3" s="1"/>
  <c r="F85" i="3" s="1"/>
  <c r="B85" i="3"/>
  <c r="C84" i="3"/>
  <c r="B84" i="3"/>
  <c r="D84" i="3" s="1"/>
  <c r="E84" i="3" s="1"/>
  <c r="F84" i="3" s="1"/>
  <c r="C83" i="3"/>
  <c r="D83" i="3" s="1"/>
  <c r="E83" i="3" s="1"/>
  <c r="F83" i="3" s="1"/>
  <c r="B83" i="3"/>
  <c r="C78" i="3"/>
  <c r="D78" i="3" s="1"/>
  <c r="E78" i="3" s="1"/>
  <c r="F78" i="3" s="1"/>
  <c r="D77" i="3"/>
  <c r="E77" i="3" s="1"/>
  <c r="F77" i="3" s="1"/>
  <c r="C76" i="3"/>
  <c r="E76" i="3" s="1"/>
  <c r="F76" i="3" s="1"/>
  <c r="B76" i="3"/>
  <c r="C75" i="3"/>
  <c r="D75" i="3" s="1"/>
  <c r="E75" i="3" s="1"/>
  <c r="F75" i="3" s="1"/>
  <c r="B75" i="3"/>
  <c r="C74" i="3"/>
  <c r="B74" i="3"/>
  <c r="D74" i="3" s="1"/>
  <c r="E74" i="3" s="1"/>
  <c r="F74" i="3" s="1"/>
  <c r="I79" i="3"/>
  <c r="C69" i="3"/>
  <c r="D69" i="3" s="1"/>
  <c r="E69" i="3" s="1"/>
  <c r="F69" i="3" s="1"/>
  <c r="D68" i="3"/>
  <c r="E68" i="3" s="1"/>
  <c r="F68" i="3" s="1"/>
  <c r="C67" i="3"/>
  <c r="E67" i="3" s="1"/>
  <c r="F67" i="3" s="1"/>
  <c r="B67" i="3"/>
  <c r="C66" i="3"/>
  <c r="D66" i="3" s="1"/>
  <c r="E66" i="3" s="1"/>
  <c r="F66" i="3" s="1"/>
  <c r="B66" i="3"/>
  <c r="C65" i="3"/>
  <c r="B65" i="3"/>
  <c r="C60" i="3"/>
  <c r="D60" i="3" s="1"/>
  <c r="E60" i="3" s="1"/>
  <c r="F60" i="3" s="1"/>
  <c r="D59" i="3"/>
  <c r="E59" i="3" s="1"/>
  <c r="F59" i="3" s="1"/>
  <c r="E58" i="3"/>
  <c r="F58" i="3" s="1"/>
  <c r="D58" i="3"/>
  <c r="C58" i="3"/>
  <c r="B58" i="3"/>
  <c r="C57" i="3"/>
  <c r="D57" i="3" s="1"/>
  <c r="E57" i="3" s="1"/>
  <c r="F57" i="3" s="1"/>
  <c r="B57" i="3"/>
  <c r="C56" i="3"/>
  <c r="B56" i="3"/>
  <c r="C51" i="3"/>
  <c r="D51" i="3" s="1"/>
  <c r="E51" i="3" s="1"/>
  <c r="F51" i="3" s="1"/>
  <c r="D50" i="3"/>
  <c r="E50" i="3" s="1"/>
  <c r="F50" i="3" s="1"/>
  <c r="C49" i="3"/>
  <c r="E49" i="3" s="1"/>
  <c r="F49" i="3" s="1"/>
  <c r="B49" i="3"/>
  <c r="C48" i="3"/>
  <c r="D48" i="3" s="1"/>
  <c r="E48" i="3" s="1"/>
  <c r="F48" i="3" s="1"/>
  <c r="B48" i="3"/>
  <c r="D47" i="3"/>
  <c r="E47" i="3" s="1"/>
  <c r="F47" i="3" s="1"/>
  <c r="C47" i="3"/>
  <c r="B47" i="3"/>
  <c r="I43" i="3"/>
  <c r="C42" i="3"/>
  <c r="D42" i="3" s="1"/>
  <c r="E42" i="3" s="1"/>
  <c r="F42" i="3" s="1"/>
  <c r="D41" i="3"/>
  <c r="E41" i="3" s="1"/>
  <c r="F41" i="3" s="1"/>
  <c r="E40" i="3"/>
  <c r="F40" i="3" s="1"/>
  <c r="C40" i="3"/>
  <c r="D40" i="3" s="1"/>
  <c r="B40" i="3"/>
  <c r="C39" i="3"/>
  <c r="D39" i="3" s="1"/>
  <c r="E39" i="3" s="1"/>
  <c r="F39" i="3" s="1"/>
  <c r="B39" i="3"/>
  <c r="C38" i="3"/>
  <c r="D38" i="3" s="1"/>
  <c r="E38" i="3" s="1"/>
  <c r="F38" i="3" s="1"/>
  <c r="B38" i="3"/>
  <c r="F52" i="3" l="1"/>
  <c r="G52" i="3" s="1"/>
  <c r="H52" i="3" s="1"/>
  <c r="J52" i="3" s="1"/>
  <c r="F88" i="3"/>
  <c r="G88" i="3" s="1"/>
  <c r="H88" i="3" s="1"/>
  <c r="J88" i="3" s="1"/>
  <c r="F43" i="3"/>
  <c r="G43" i="3" s="1"/>
  <c r="H43" i="3" s="1"/>
  <c r="J43" i="3" s="1"/>
  <c r="D65" i="3"/>
  <c r="E65" i="3" s="1"/>
  <c r="F65" i="3" s="1"/>
  <c r="F70" i="3" s="1"/>
  <c r="G70" i="3" s="1"/>
  <c r="H70" i="3" s="1"/>
  <c r="J70" i="3" s="1"/>
  <c r="D56" i="3"/>
  <c r="E56" i="3" s="1"/>
  <c r="F56" i="3" s="1"/>
  <c r="F61" i="3" s="1"/>
  <c r="G61" i="3" s="1"/>
  <c r="H61" i="3" s="1"/>
  <c r="J61" i="3" s="1"/>
  <c r="F79" i="3"/>
  <c r="G79" i="3" s="1"/>
  <c r="H79" i="3" s="1"/>
  <c r="J79" i="3" s="1"/>
  <c r="D67" i="3"/>
  <c r="D76" i="3"/>
  <c r="D85" i="3"/>
  <c r="D49" i="3"/>
  <c r="C72" i="2"/>
  <c r="C69" i="2"/>
  <c r="D69" i="2" s="1"/>
  <c r="E69" i="2" s="1"/>
  <c r="F69" i="2" s="1"/>
  <c r="D68" i="2"/>
  <c r="E68" i="2" s="1"/>
  <c r="F68" i="2" s="1"/>
  <c r="C67" i="2"/>
  <c r="E67" i="2" s="1"/>
  <c r="F67" i="2" s="1"/>
  <c r="B67" i="2"/>
  <c r="C66" i="2"/>
  <c r="D66" i="2" s="1"/>
  <c r="E66" i="2" s="1"/>
  <c r="F66" i="2" s="1"/>
  <c r="B66" i="2"/>
  <c r="C65" i="2"/>
  <c r="D65" i="2" s="1"/>
  <c r="E65" i="2" s="1"/>
  <c r="F65" i="2" s="1"/>
  <c r="B65" i="2"/>
  <c r="F70" i="2" l="1"/>
  <c r="G70" i="2" s="1"/>
  <c r="H70" i="2"/>
  <c r="J70" i="2" s="1"/>
  <c r="D67" i="2"/>
  <c r="I88" i="2"/>
  <c r="C87" i="2"/>
  <c r="D87" i="2" s="1"/>
  <c r="E87" i="2" s="1"/>
  <c r="F87" i="2" s="1"/>
  <c r="D86" i="2"/>
  <c r="E86" i="2" s="1"/>
  <c r="F86" i="2" s="1"/>
  <c r="C85" i="2"/>
  <c r="D85" i="2" s="1"/>
  <c r="B85" i="2"/>
  <c r="C84" i="2"/>
  <c r="D84" i="2" s="1"/>
  <c r="E84" i="2" s="1"/>
  <c r="F84" i="2" s="1"/>
  <c r="B84" i="2"/>
  <c r="C83" i="2"/>
  <c r="B83" i="2"/>
  <c r="D83" i="2" s="1"/>
  <c r="E83" i="2" s="1"/>
  <c r="F83" i="2" s="1"/>
  <c r="I79" i="2"/>
  <c r="C78" i="2"/>
  <c r="D78" i="2" s="1"/>
  <c r="E78" i="2" s="1"/>
  <c r="F78" i="2" s="1"/>
  <c r="C60" i="2"/>
  <c r="D60" i="2" s="1"/>
  <c r="E60" i="2" s="1"/>
  <c r="F60" i="2" s="1"/>
  <c r="C51" i="2"/>
  <c r="D51" i="2" s="1"/>
  <c r="E51" i="2" s="1"/>
  <c r="F51" i="2" s="1"/>
  <c r="C42" i="2"/>
  <c r="D42" i="2" s="1"/>
  <c r="E42" i="2" s="1"/>
  <c r="F42" i="2" s="1"/>
  <c r="C76" i="2"/>
  <c r="E76" i="2" s="1"/>
  <c r="F76" i="2" s="1"/>
  <c r="B76" i="2"/>
  <c r="C75" i="2"/>
  <c r="D75" i="2" s="1"/>
  <c r="E75" i="2" s="1"/>
  <c r="F75" i="2" s="1"/>
  <c r="B75" i="2"/>
  <c r="C74" i="2"/>
  <c r="B74" i="2"/>
  <c r="C58" i="2"/>
  <c r="B58" i="2"/>
  <c r="C57" i="2"/>
  <c r="B57" i="2"/>
  <c r="C56" i="2"/>
  <c r="D56" i="2" s="1"/>
  <c r="B56" i="2"/>
  <c r="C49" i="2"/>
  <c r="D49" i="2" s="1"/>
  <c r="B49" i="2"/>
  <c r="C48" i="2"/>
  <c r="B48" i="2"/>
  <c r="C47" i="2"/>
  <c r="B47" i="2"/>
  <c r="C40" i="2"/>
  <c r="E40" i="2" s="1"/>
  <c r="F40" i="2" s="1"/>
  <c r="B40" i="2"/>
  <c r="C39" i="2"/>
  <c r="D39" i="2" s="1"/>
  <c r="B39" i="2"/>
  <c r="C38" i="2"/>
  <c r="B38" i="2"/>
  <c r="D77" i="2"/>
  <c r="E77" i="2" s="1"/>
  <c r="F77" i="2" s="1"/>
  <c r="I61" i="2"/>
  <c r="D59" i="2"/>
  <c r="E59" i="2" s="1"/>
  <c r="F59" i="2" s="1"/>
  <c r="E58" i="2"/>
  <c r="F58" i="2" s="1"/>
  <c r="D58" i="2"/>
  <c r="D50" i="2"/>
  <c r="E50" i="2" s="1"/>
  <c r="F50" i="2" s="1"/>
  <c r="D48" i="2"/>
  <c r="E48" i="2" s="1"/>
  <c r="F48" i="2" s="1"/>
  <c r="I43" i="2"/>
  <c r="D41" i="2"/>
  <c r="E41" i="2" s="1"/>
  <c r="F41" i="2" s="1"/>
  <c r="D38" i="2"/>
  <c r="E38" i="2" s="1"/>
  <c r="E74" i="1"/>
  <c r="E73" i="1"/>
  <c r="E65" i="1"/>
  <c r="E64" i="1"/>
  <c r="E56" i="1"/>
  <c r="E55" i="1"/>
  <c r="E47" i="1"/>
  <c r="E46" i="1"/>
  <c r="F46" i="1" s="1"/>
  <c r="F74" i="1"/>
  <c r="F73" i="1"/>
  <c r="F72" i="1"/>
  <c r="F71" i="1"/>
  <c r="F70" i="1"/>
  <c r="F65" i="1"/>
  <c r="F64" i="1"/>
  <c r="F63" i="1"/>
  <c r="F62" i="1"/>
  <c r="F61" i="1"/>
  <c r="F56" i="1"/>
  <c r="F55" i="1"/>
  <c r="F54" i="1"/>
  <c r="F53" i="1"/>
  <c r="F52" i="1"/>
  <c r="F47" i="1"/>
  <c r="F45" i="1"/>
  <c r="F44" i="1"/>
  <c r="F43" i="1"/>
  <c r="I57" i="1"/>
  <c r="E72" i="1"/>
  <c r="E71" i="1"/>
  <c r="E70" i="1"/>
  <c r="D74" i="1"/>
  <c r="D73" i="1"/>
  <c r="D72" i="1"/>
  <c r="D71" i="1"/>
  <c r="D70" i="1"/>
  <c r="D56" i="1"/>
  <c r="D55" i="1"/>
  <c r="E54" i="1"/>
  <c r="D54" i="1"/>
  <c r="D53" i="1"/>
  <c r="E53" i="1" s="1"/>
  <c r="D52" i="1"/>
  <c r="E52" i="1" s="1"/>
  <c r="D65" i="1"/>
  <c r="D64" i="1"/>
  <c r="E63" i="1"/>
  <c r="D47" i="1"/>
  <c r="D46" i="1"/>
  <c r="E45" i="1"/>
  <c r="K24" i="1"/>
  <c r="D43" i="1"/>
  <c r="E43" i="1" s="1"/>
  <c r="I75" i="1"/>
  <c r="I66" i="1"/>
  <c r="D63" i="1"/>
  <c r="D62" i="1"/>
  <c r="E62" i="1" s="1"/>
  <c r="D61" i="1"/>
  <c r="E61" i="1" s="1"/>
  <c r="I48" i="1"/>
  <c r="D45" i="1"/>
  <c r="D44" i="1"/>
  <c r="M21" i="1" s="1"/>
  <c r="G3" i="1"/>
  <c r="E85" i="2" l="1"/>
  <c r="F85" i="2" s="1"/>
  <c r="F88" i="2" s="1"/>
  <c r="G88" i="2" s="1"/>
  <c r="H88" i="2" s="1"/>
  <c r="J88" i="2" s="1"/>
  <c r="E56" i="2"/>
  <c r="F56" i="2" s="1"/>
  <c r="F61" i="2" s="1"/>
  <c r="G61" i="2" s="1"/>
  <c r="H61" i="2" s="1"/>
  <c r="J61" i="2" s="1"/>
  <c r="E49" i="2"/>
  <c r="F49" i="2" s="1"/>
  <c r="D47" i="2"/>
  <c r="D57" i="2"/>
  <c r="E57" i="2" s="1"/>
  <c r="F57" i="2" s="1"/>
  <c r="D40" i="2"/>
  <c r="D74" i="2"/>
  <c r="D76" i="2"/>
  <c r="F38" i="2"/>
  <c r="E39" i="2"/>
  <c r="F39" i="2" s="1"/>
  <c r="F43" i="2" s="1"/>
  <c r="G43" i="2" s="1"/>
  <c r="H43" i="2" s="1"/>
  <c r="J43" i="2" s="1"/>
  <c r="F57" i="1"/>
  <c r="F75" i="1"/>
  <c r="E44" i="1"/>
  <c r="F48" i="1" s="1"/>
  <c r="G48" i="1" s="1"/>
  <c r="H48" i="1" s="1"/>
  <c r="J48" i="1" s="1"/>
  <c r="F66" i="1"/>
  <c r="E74" i="2" l="1"/>
  <c r="F74" i="2" s="1"/>
  <c r="F79" i="2" s="1"/>
  <c r="E47" i="2"/>
  <c r="F47" i="2" s="1"/>
  <c r="F52" i="2" s="1"/>
  <c r="G52" i="2" s="1"/>
  <c r="H52" i="2" s="1"/>
  <c r="J52" i="2" s="1"/>
  <c r="G75" i="1"/>
  <c r="H75" i="1" s="1"/>
  <c r="J75" i="1" s="1"/>
  <c r="G57" i="1"/>
  <c r="H57" i="1" s="1"/>
  <c r="J57" i="1" s="1"/>
  <c r="G66" i="1"/>
  <c r="G79" i="2" l="1"/>
  <c r="H66" i="1"/>
  <c r="J66" i="1" s="1"/>
  <c r="H79" i="2" l="1"/>
  <c r="J79" i="2" s="1"/>
</calcChain>
</file>

<file path=xl/sharedStrings.xml><?xml version="1.0" encoding="utf-8"?>
<sst xmlns="http://schemas.openxmlformats.org/spreadsheetml/2006/main" count="436" uniqueCount="78">
  <si>
    <t>Приложение 1 
к Положению об оплате труда и материальном стимулировании работников 
                        организации общества с ограниченной ответственностью "Рассвет"</t>
  </si>
  <si>
    <t>План товарооборот</t>
  </si>
  <si>
    <t>План по потерям</t>
  </si>
  <si>
    <t>Чек-лист</t>
  </si>
  <si>
    <t>Выслуга</t>
  </si>
  <si>
    <t>НПС</t>
  </si>
  <si>
    <t>Итого</t>
  </si>
  <si>
    <t>KPI</t>
  </si>
  <si>
    <t xml:space="preserve">.
</t>
  </si>
  <si>
    <t>Целевой размер премии</t>
  </si>
  <si>
    <t>ДМ(директор магазина)</t>
  </si>
  <si>
    <t>АДМ (администратор)</t>
  </si>
  <si>
    <t>Показатель</t>
  </si>
  <si>
    <t>Вес показателя</t>
  </si>
  <si>
    <t>Уровень выполнения</t>
  </si>
  <si>
    <t>Коэфф. премир.</t>
  </si>
  <si>
    <t>Выполнение плана по товарообороту</t>
  </si>
  <si>
    <t>&lt;85%</t>
  </si>
  <si>
    <t>85%-&lt;90%</t>
  </si>
  <si>
    <t>&gt;90%&lt;95%</t>
  </si>
  <si>
    <t>&gt;95%&lt;100%</t>
  </si>
  <si>
    <t>&gt;100%&lt;103%</t>
  </si>
  <si>
    <t>Выполнение норматива по потерям</t>
  </si>
  <si>
    <t>&gt;100%</t>
  </si>
  <si>
    <t>&gt;90%&lt;100%</t>
  </si>
  <si>
    <t>&gt;70%&lt;90%</t>
  </si>
  <si>
    <t>&gt;50%&lt;70%</t>
  </si>
  <si>
    <t>&gt;50%</t>
  </si>
  <si>
    <t>Средний балл в чек-листе</t>
  </si>
  <si>
    <t>&lt;4,2</t>
  </si>
  <si>
    <t>&gt;4,2&lt;4,4</t>
  </si>
  <si>
    <t>&gt;4,4</t>
  </si>
  <si>
    <t xml:space="preserve">Выслуга </t>
  </si>
  <si>
    <t>с 3 мес</t>
  </si>
  <si>
    <t>с 6 мес</t>
  </si>
  <si>
    <t>с 12 мес</t>
  </si>
  <si>
    <t>&lt;65%</t>
  </si>
  <si>
    <t>&gt;65%</t>
  </si>
  <si>
    <t>Ставка ДМ</t>
  </si>
  <si>
    <t>руб/мес</t>
  </si>
  <si>
    <t>Ставка АДМ</t>
  </si>
  <si>
    <t>ПК</t>
  </si>
  <si>
    <t>руб/час</t>
  </si>
  <si>
    <t>Продолжительность смены для ПК</t>
  </si>
  <si>
    <t>час</t>
  </si>
  <si>
    <t>Количество смен для ПК</t>
  </si>
  <si>
    <t>смен</t>
  </si>
  <si>
    <t>Пример расчета для ДМ</t>
  </si>
  <si>
    <t>План</t>
  </si>
  <si>
    <t>Факт</t>
  </si>
  <si>
    <t>коэффициент к KPI</t>
  </si>
  <si>
    <t>Премия</t>
  </si>
  <si>
    <t>ЗП</t>
  </si>
  <si>
    <t>ИТОГО</t>
  </si>
  <si>
    <t>Товарооборот</t>
  </si>
  <si>
    <t>Потери</t>
  </si>
  <si>
    <t>Чек - лист</t>
  </si>
  <si>
    <t>Пример расчета для АДМ</t>
  </si>
  <si>
    <t>Пример расчета для ПК</t>
  </si>
  <si>
    <t>ЗДМ (заместитель директора)</t>
  </si>
  <si>
    <t>линейный персонал</t>
  </si>
  <si>
    <t xml:space="preserve">Ставка ЗДМ </t>
  </si>
  <si>
    <t>Коэффициент</t>
  </si>
  <si>
    <t>Пример расчета для ЗДМ</t>
  </si>
  <si>
    <t>Выполнение плана</t>
  </si>
  <si>
    <t>Количество часов</t>
  </si>
  <si>
    <t>ставка</t>
  </si>
  <si>
    <t>Выполнение плана по ТО</t>
  </si>
  <si>
    <t>Премия, сумма</t>
  </si>
  <si>
    <t>БУГРЫ</t>
  </si>
  <si>
    <t>Расчет для ДМ ИЛЬЯСОВА ББ</t>
  </si>
  <si>
    <t xml:space="preserve">Премия % </t>
  </si>
  <si>
    <t xml:space="preserve">Расчет для ЗДМ </t>
  </si>
  <si>
    <t>Расчет для АДМ РОМАНЮК О.Я.</t>
  </si>
  <si>
    <t>Расчет для АДМ ТЕРЕНТЬЕВА В.О.</t>
  </si>
  <si>
    <t>ЧАРУШИНСКАЯ</t>
  </si>
  <si>
    <t xml:space="preserve">Расчет для АДМ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</si>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</sst>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.00"/>
  </numFmts>
  <fonts count="5" x14ac:knownFonts="1">
    <font>
      <sz val="12"/>
      <color theme="1"/>
      <name val="Calibri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/>
    <xf numFmtId="10" fontId="1" fillId="0" borderId="0" xfId="0" applyNumberFormat="1" applyFont="1"/>
    <xf numFmtId="0" fontId="1" fillId="0" borderId="1" xfId="0" applyFont="1" applyBorder="1"/>
    <xf numFmtId="10" fontId="1" fillId="0" borderId="1" xfId="0" applyNumberFormat="1" applyFont="1" applyBorder="1"/>
    <xf numFmtId="9" fontId="1" fillId="0" borderId="0" xfId="0" applyNumberFormat="1" applyFont="1"/>
    <xf numFmtId="164" fontId="1" fillId="0" borderId="0" xfId="0" applyNumberFormat="1" applyFont="1"/>
    <xf numFmtId="0" fontId="1" fillId="0" borderId="2" xfId="0" applyFont="1" applyBorder="1"/>
    <xf numFmtId="164" fontId="1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0" fontId="1" fillId="2" borderId="1" xfId="0" applyFont="1" applyFill="1" applyBorder="1" applyAlignment="1">
      <alignment horizontal="left"/>
    </xf>
    <xf numFmtId="0" fontId="0" fillId="2" borderId="1" xfId="0" applyFill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0" fontId="1" fillId="0" borderId="1" xfId="0" applyNumberFormat="1" applyFont="1" applyBorder="1" applyAlignment="1">
      <alignment horizontal="left"/>
    </xf>
    <xf numFmtId="10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/>
    <xf numFmtId="164" fontId="0" fillId="0" borderId="0" xfId="0" applyNumberFormat="1"/>
    <xf numFmtId="4" fontId="1" fillId="0" borderId="1" xfId="0" applyNumberFormat="1" applyFont="1" applyBorder="1" applyAlignment="1">
      <alignment horizontal="left"/>
    </xf>
    <xf numFmtId="10" fontId="1" fillId="0" borderId="0" xfId="0" applyNumberFormat="1" applyFont="1" applyAlignment="1">
      <alignment horizontal="right"/>
    </xf>
    <xf numFmtId="0" fontId="2" fillId="0" borderId="0" xfId="0" applyFont="1"/>
    <xf numFmtId="10" fontId="2" fillId="0" borderId="0" xfId="0" applyNumberFormat="1" applyFont="1"/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10" fontId="2" fillId="0" borderId="1" xfId="0" applyNumberFormat="1" applyFont="1" applyBorder="1" applyAlignment="1">
      <alignment horizontal="left"/>
    </xf>
    <xf numFmtId="10" fontId="2" fillId="0" borderId="1" xfId="0" applyNumberFormat="1" applyFont="1" applyBorder="1"/>
    <xf numFmtId="9" fontId="2" fillId="0" borderId="0" xfId="0" applyNumberFormat="1" applyFont="1"/>
    <xf numFmtId="164" fontId="2" fillId="0" borderId="0" xfId="0" applyNumberFormat="1" applyFont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0" fontId="2" fillId="2" borderId="1" xfId="0" applyFont="1" applyFill="1" applyBorder="1"/>
    <xf numFmtId="10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3" fillId="0" borderId="0" xfId="0" applyFont="1"/>
    <xf numFmtId="0" fontId="2" fillId="3" borderId="1" xfId="0" applyFont="1" applyFill="1" applyBorder="1"/>
    <xf numFmtId="10" fontId="2" fillId="3" borderId="1" xfId="0" applyNumberFormat="1" applyFont="1" applyFill="1" applyBorder="1"/>
    <xf numFmtId="0" fontId="2" fillId="3" borderId="0" xfId="0" applyFont="1" applyFill="1"/>
    <xf numFmtId="0" fontId="3" fillId="3" borderId="0" xfId="0" applyFont="1" applyFill="1"/>
    <xf numFmtId="0" fontId="2" fillId="3" borderId="1" xfId="0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left"/>
    </xf>
    <xf numFmtId="10" fontId="2" fillId="3" borderId="1" xfId="0" applyNumberFormat="1" applyFont="1" applyFill="1" applyBorder="1" applyAlignment="1">
      <alignment horizontal="left"/>
    </xf>
    <xf numFmtId="0" fontId="3" fillId="0" borderId="1" xfId="0" applyFont="1" applyBorder="1"/>
    <xf numFmtId="0" fontId="3" fillId="3" borderId="1" xfId="0" applyFont="1" applyFill="1" applyBorder="1" applyAlignment="1">
      <alignment horizontal="left"/>
    </xf>
    <xf numFmtId="164" fontId="3" fillId="0" borderId="1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10" fontId="2" fillId="0" borderId="0" xfId="0" applyNumberFormat="1" applyFont="1" applyBorder="1"/>
    <xf numFmtId="164" fontId="3" fillId="0" borderId="0" xfId="0" applyNumberFormat="1" applyFont="1" applyBorder="1"/>
    <xf numFmtId="164" fontId="2" fillId="0" borderId="0" xfId="0" applyNumberFormat="1" applyFont="1" applyBorder="1"/>
    <xf numFmtId="10" fontId="3" fillId="0" borderId="1" xfId="0" applyNumberFormat="1" applyFont="1" applyBorder="1"/>
    <xf numFmtId="164" fontId="4" fillId="0" borderId="1" xfId="0" applyNumberFormat="1" applyFont="1" applyBorder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zoomScale="130" zoomScaleNormal="130" workbookViewId="0">
      <selection sqref="A1:XFD1048576"/>
    </sheetView>
  </sheetViews>
  <sheetFormatPr defaultColWidth="11.5" defaultRowHeight="15.75" x14ac:dyDescent="0.5"/>
  <cols>
    <col min="1" max="1" width="27" customWidth="1"/>
    <col min="2" max="2" width="15.6875" customWidth="1"/>
    <col min="3" max="3" width="15.1875" customWidth="1"/>
    <col min="4" max="4" width="16.5" bestFit="1" customWidth="1"/>
    <col min="5" max="5" width="14.3125" customWidth="1"/>
    <col min="6" max="6" width="12.3125" customWidth="1"/>
    <col min="7" max="7" width="8.5" customWidth="1"/>
    <col min="8" max="8" width="7.6875" customWidth="1"/>
    <col min="9" max="9" width="8.3125" customWidth="1"/>
  </cols>
  <sheetData>
    <row r="1" spans="1:9" ht="57" customHeight="1" x14ac:dyDescent="0.5">
      <c r="A1" s="75" t="s">
        <v>0</v>
      </c>
      <c r="B1" s="76"/>
      <c r="C1" s="76"/>
      <c r="D1" s="76"/>
      <c r="E1" s="76"/>
      <c r="F1" s="76"/>
      <c r="G1" s="76"/>
      <c r="H1" s="76"/>
    </row>
    <row r="2" spans="1:9" x14ac:dyDescent="0.5">
      <c r="A2" s="2" t="s">
        <v>1</v>
      </c>
      <c r="B2" s="2" t="s">
        <v>2</v>
      </c>
      <c r="C2" s="2" t="s">
        <v>3</v>
      </c>
      <c r="D2" s="2" t="s">
        <v>4</v>
      </c>
      <c r="E2" s="2"/>
      <c r="F2" s="2" t="s">
        <v>5</v>
      </c>
      <c r="G2" s="2" t="s">
        <v>6</v>
      </c>
      <c r="H2" s="77" t="s">
        <v>7</v>
      </c>
      <c r="I2" s="77"/>
    </row>
    <row r="3" spans="1:9" x14ac:dyDescent="0.5">
      <c r="A3" s="3">
        <v>0.3</v>
      </c>
      <c r="B3" s="3">
        <v>0.3</v>
      </c>
      <c r="C3" s="3">
        <v>0.2</v>
      </c>
      <c r="D3" s="3">
        <v>0.1</v>
      </c>
      <c r="E3" s="3"/>
      <c r="F3" s="3">
        <v>0.1</v>
      </c>
      <c r="G3" s="3">
        <f>SUM(A3:F3)</f>
        <v>1</v>
      </c>
      <c r="H3" s="4"/>
    </row>
    <row r="4" spans="1:9" x14ac:dyDescent="0.5">
      <c r="A4" s="4"/>
      <c r="B4" s="4"/>
      <c r="C4" s="4"/>
      <c r="D4" s="4"/>
      <c r="E4" s="4"/>
      <c r="F4" s="4"/>
      <c r="G4" s="4"/>
      <c r="H4" s="4"/>
    </row>
    <row r="5" spans="1:9" x14ac:dyDescent="0.5">
      <c r="A5" s="4"/>
      <c r="B5" s="78" t="s">
        <v>8</v>
      </c>
      <c r="C5" s="77"/>
      <c r="D5" s="77"/>
      <c r="E5" s="77"/>
      <c r="F5" s="77"/>
      <c r="G5" s="4"/>
      <c r="H5" s="4"/>
    </row>
    <row r="6" spans="1:9" x14ac:dyDescent="0.5">
      <c r="A6" s="4"/>
      <c r="B6" s="77"/>
      <c r="C6" s="77"/>
      <c r="D6" s="77"/>
      <c r="E6" s="77"/>
      <c r="F6" s="77"/>
      <c r="G6" s="4"/>
      <c r="H6" s="4"/>
    </row>
    <row r="7" spans="1:9" x14ac:dyDescent="0.5">
      <c r="A7" s="4" t="s">
        <v>9</v>
      </c>
      <c r="B7" s="5">
        <v>0.4</v>
      </c>
      <c r="C7" s="4" t="s">
        <v>10</v>
      </c>
      <c r="D7" s="4"/>
      <c r="E7" s="4"/>
      <c r="F7" s="4"/>
      <c r="G7" s="4"/>
      <c r="H7" s="4"/>
    </row>
    <row r="8" spans="1:9" x14ac:dyDescent="0.5">
      <c r="A8" s="4" t="s">
        <v>9</v>
      </c>
      <c r="B8" s="5">
        <v>0.35</v>
      </c>
      <c r="C8" s="4" t="s">
        <v>59</v>
      </c>
      <c r="D8" s="4"/>
      <c r="E8" s="4"/>
      <c r="F8" s="4"/>
      <c r="G8" s="4"/>
      <c r="H8" s="4"/>
    </row>
    <row r="9" spans="1:9" x14ac:dyDescent="0.5">
      <c r="A9" s="4" t="s">
        <v>9</v>
      </c>
      <c r="B9" s="5">
        <v>0.3</v>
      </c>
      <c r="C9" s="4" t="s">
        <v>11</v>
      </c>
      <c r="D9" s="4"/>
      <c r="E9" s="4"/>
      <c r="F9" s="4"/>
      <c r="G9" s="4"/>
      <c r="H9" s="4"/>
    </row>
    <row r="10" spans="1:9" x14ac:dyDescent="0.5">
      <c r="A10" s="4" t="s">
        <v>9</v>
      </c>
      <c r="B10" s="5">
        <v>0.2</v>
      </c>
      <c r="C10" s="4" t="s">
        <v>60</v>
      </c>
      <c r="D10" s="4"/>
      <c r="E10" s="4"/>
      <c r="F10" s="4"/>
      <c r="G10" s="4"/>
      <c r="H10" s="4"/>
    </row>
    <row r="11" spans="1:9" x14ac:dyDescent="0.5">
      <c r="A11" s="6" t="s">
        <v>12</v>
      </c>
      <c r="B11" s="6" t="s">
        <v>13</v>
      </c>
      <c r="C11" s="6" t="s">
        <v>14</v>
      </c>
      <c r="D11" s="6" t="s">
        <v>15</v>
      </c>
      <c r="E11" s="4"/>
      <c r="F11" s="4"/>
      <c r="G11" s="4"/>
      <c r="H11" s="4"/>
    </row>
    <row r="12" spans="1:9" x14ac:dyDescent="0.5">
      <c r="A12" s="6"/>
      <c r="B12" s="6"/>
      <c r="C12" s="6"/>
      <c r="D12" s="6"/>
      <c r="E12" s="4"/>
      <c r="F12" s="4"/>
      <c r="G12" s="4"/>
      <c r="H12" s="4"/>
    </row>
    <row r="13" spans="1:9" x14ac:dyDescent="0.5">
      <c r="A13" s="6" t="s">
        <v>16</v>
      </c>
      <c r="B13" s="7">
        <v>0.3</v>
      </c>
      <c r="C13" s="6" t="s">
        <v>17</v>
      </c>
      <c r="D13" s="6">
        <v>0</v>
      </c>
      <c r="E13" s="4"/>
      <c r="F13" s="4"/>
      <c r="G13" s="4"/>
      <c r="H13" s="4"/>
    </row>
    <row r="14" spans="1:9" x14ac:dyDescent="0.5">
      <c r="A14" s="6"/>
      <c r="B14" s="6"/>
      <c r="C14" s="6" t="s">
        <v>18</v>
      </c>
      <c r="D14" s="6">
        <v>0.25</v>
      </c>
      <c r="E14" s="4"/>
      <c r="F14" s="4"/>
      <c r="G14" s="4"/>
      <c r="H14" s="4"/>
    </row>
    <row r="15" spans="1:9" x14ac:dyDescent="0.5">
      <c r="A15" s="6"/>
      <c r="B15" s="6"/>
      <c r="C15" s="6" t="s">
        <v>19</v>
      </c>
      <c r="D15" s="6">
        <v>0.5</v>
      </c>
      <c r="E15" s="4"/>
      <c r="F15" s="4"/>
      <c r="G15" s="4"/>
      <c r="H15" s="4"/>
    </row>
    <row r="16" spans="1:9" x14ac:dyDescent="0.5">
      <c r="A16" s="6"/>
      <c r="B16" s="6"/>
      <c r="C16" s="6" t="s">
        <v>20</v>
      </c>
      <c r="D16" s="6">
        <v>0.75</v>
      </c>
      <c r="E16" s="4"/>
      <c r="F16" s="4"/>
      <c r="G16" s="4"/>
      <c r="H16" s="4"/>
    </row>
    <row r="17" spans="1:13" x14ac:dyDescent="0.5">
      <c r="A17" s="6"/>
      <c r="B17" s="6"/>
      <c r="C17" s="6" t="s">
        <v>21</v>
      </c>
      <c r="D17" s="6">
        <v>1</v>
      </c>
      <c r="E17" s="4"/>
      <c r="F17" s="4"/>
      <c r="G17" s="4"/>
      <c r="H17" s="4"/>
    </row>
    <row r="18" spans="1:13" x14ac:dyDescent="0.5">
      <c r="A18" s="6"/>
      <c r="B18" s="6"/>
      <c r="C18" s="6"/>
      <c r="D18" s="6"/>
      <c r="E18" s="4"/>
      <c r="F18" s="4"/>
      <c r="G18" s="4"/>
      <c r="H18" s="4"/>
    </row>
    <row r="19" spans="1:13" x14ac:dyDescent="0.5">
      <c r="A19" s="6" t="s">
        <v>22</v>
      </c>
      <c r="B19" s="7">
        <v>0.3</v>
      </c>
      <c r="C19" s="6" t="s">
        <v>23</v>
      </c>
      <c r="D19" s="6">
        <v>1</v>
      </c>
      <c r="E19" s="8">
        <v>0.03</v>
      </c>
      <c r="G19" s="4"/>
      <c r="H19" s="4"/>
    </row>
    <row r="20" spans="1:13" x14ac:dyDescent="0.5">
      <c r="A20" s="6"/>
      <c r="B20" s="6"/>
      <c r="C20" s="6" t="s">
        <v>24</v>
      </c>
      <c r="D20" s="6">
        <v>0.75</v>
      </c>
      <c r="E20" s="5">
        <v>3.3000000000000002E-2</v>
      </c>
      <c r="G20" s="4"/>
      <c r="H20" s="4"/>
    </row>
    <row r="21" spans="1:13" x14ac:dyDescent="0.5">
      <c r="A21" s="6"/>
      <c r="B21" s="6"/>
      <c r="C21" s="6" t="s">
        <v>25</v>
      </c>
      <c r="D21" s="6">
        <v>0.5</v>
      </c>
      <c r="E21" s="5">
        <v>3.9E-2</v>
      </c>
      <c r="G21" s="4"/>
      <c r="H21" s="4"/>
      <c r="M21">
        <f>IF(D44&gt;=100%,1,IF(D44&gt;90%,0.75,IF(D44&gt;70%,0.5,IF(D44&gt;50%,0.25,0))))</f>
        <v>0.25</v>
      </c>
    </row>
    <row r="22" spans="1:13" x14ac:dyDescent="0.5">
      <c r="A22" s="6"/>
      <c r="B22" s="6"/>
      <c r="C22" s="6" t="s">
        <v>26</v>
      </c>
      <c r="D22" s="6">
        <v>0.25</v>
      </c>
      <c r="E22" s="5">
        <v>4.4999999999999998E-2</v>
      </c>
      <c r="G22" s="4"/>
      <c r="H22" s="4"/>
    </row>
    <row r="23" spans="1:13" x14ac:dyDescent="0.5">
      <c r="A23" s="6"/>
      <c r="B23" s="6"/>
      <c r="C23" s="6" t="s">
        <v>27</v>
      </c>
      <c r="D23" s="6">
        <v>0</v>
      </c>
      <c r="E23" s="5">
        <v>0</v>
      </c>
      <c r="G23" s="4"/>
      <c r="H23" s="4"/>
    </row>
    <row r="24" spans="1:13" x14ac:dyDescent="0.5">
      <c r="A24" s="6"/>
      <c r="B24" s="6"/>
      <c r="C24" s="6"/>
      <c r="D24" s="6"/>
      <c r="E24" s="4"/>
      <c r="F24" s="4"/>
      <c r="G24" s="4"/>
      <c r="H24" s="4"/>
      <c r="K24">
        <f>IF(C45&gt;4.4,1,IF(C45&gt;4.2,0.5,0))</f>
        <v>1</v>
      </c>
    </row>
    <row r="25" spans="1:13" x14ac:dyDescent="0.5">
      <c r="A25" s="6" t="s">
        <v>28</v>
      </c>
      <c r="B25" s="7">
        <v>0.2</v>
      </c>
      <c r="C25" s="6" t="s">
        <v>29</v>
      </c>
      <c r="D25" s="6">
        <v>0</v>
      </c>
      <c r="E25" s="4"/>
      <c r="F25" s="4"/>
      <c r="G25" s="4"/>
      <c r="H25" s="4"/>
    </row>
    <row r="26" spans="1:13" x14ac:dyDescent="0.5">
      <c r="A26" s="6"/>
      <c r="B26" s="6"/>
      <c r="C26" s="6" t="s">
        <v>30</v>
      </c>
      <c r="D26" s="6">
        <v>0.5</v>
      </c>
      <c r="E26" s="4"/>
      <c r="F26" s="4"/>
      <c r="G26" s="4"/>
      <c r="H26" s="4"/>
    </row>
    <row r="27" spans="1:13" x14ac:dyDescent="0.5">
      <c r="A27" s="6"/>
      <c r="B27" s="6"/>
      <c r="C27" s="6" t="s">
        <v>31</v>
      </c>
      <c r="D27" s="6">
        <v>1</v>
      </c>
      <c r="E27" s="4"/>
      <c r="F27" s="4"/>
      <c r="G27" s="4"/>
      <c r="H27" s="4"/>
    </row>
    <row r="28" spans="1:13" x14ac:dyDescent="0.5">
      <c r="A28" s="6" t="s">
        <v>32</v>
      </c>
      <c r="B28" s="7">
        <v>0.1</v>
      </c>
      <c r="C28" s="6" t="s">
        <v>33</v>
      </c>
      <c r="D28" s="6">
        <v>0.3</v>
      </c>
      <c r="E28" s="4"/>
      <c r="F28" s="4"/>
      <c r="G28" s="4"/>
      <c r="H28" s="4"/>
    </row>
    <row r="29" spans="1:13" x14ac:dyDescent="0.5">
      <c r="A29" s="6"/>
      <c r="B29" s="6"/>
      <c r="C29" s="6" t="s">
        <v>34</v>
      </c>
      <c r="D29" s="6">
        <v>0.5</v>
      </c>
      <c r="E29" s="4"/>
      <c r="F29" s="4"/>
      <c r="G29" s="4"/>
      <c r="H29" s="4"/>
    </row>
    <row r="30" spans="1:13" x14ac:dyDescent="0.5">
      <c r="A30" s="6"/>
      <c r="B30" s="6"/>
      <c r="C30" s="6" t="s">
        <v>35</v>
      </c>
      <c r="D30" s="6">
        <v>1</v>
      </c>
      <c r="E30" s="4"/>
      <c r="F30" s="4"/>
      <c r="G30" s="4"/>
      <c r="H30" s="4"/>
    </row>
    <row r="31" spans="1:13" x14ac:dyDescent="0.5">
      <c r="A31" s="6" t="s">
        <v>5</v>
      </c>
      <c r="B31" s="7">
        <v>0.1</v>
      </c>
      <c r="C31" s="6" t="s">
        <v>36</v>
      </c>
      <c r="D31" s="6">
        <v>0</v>
      </c>
      <c r="E31" s="4"/>
      <c r="F31" s="4"/>
      <c r="G31" s="4"/>
      <c r="H31" s="4"/>
    </row>
    <row r="32" spans="1:13" x14ac:dyDescent="0.5">
      <c r="A32" s="6"/>
      <c r="B32" s="6"/>
      <c r="C32" s="6" t="s">
        <v>37</v>
      </c>
      <c r="D32" s="6">
        <v>1</v>
      </c>
      <c r="E32" s="4"/>
      <c r="F32" s="4"/>
      <c r="G32" s="4"/>
      <c r="H32" s="4"/>
    </row>
    <row r="33" spans="1:10" x14ac:dyDescent="0.5">
      <c r="A33" s="4"/>
      <c r="B33" s="4"/>
      <c r="C33" s="4"/>
      <c r="D33" s="4"/>
      <c r="E33" s="4"/>
      <c r="F33" s="4"/>
      <c r="G33" s="4"/>
      <c r="H33" s="4"/>
    </row>
    <row r="34" spans="1:10" x14ac:dyDescent="0.5">
      <c r="A34" s="4" t="s">
        <v>61</v>
      </c>
      <c r="B34" s="9">
        <v>85000</v>
      </c>
      <c r="C34" s="4" t="s">
        <v>39</v>
      </c>
      <c r="D34" s="4"/>
      <c r="E34" s="4"/>
      <c r="F34" s="4"/>
      <c r="G34" s="4"/>
      <c r="H34" s="4"/>
    </row>
    <row r="35" spans="1:10" x14ac:dyDescent="0.5">
      <c r="A35" s="4" t="s">
        <v>38</v>
      </c>
      <c r="B35" s="9">
        <v>90000</v>
      </c>
      <c r="C35" s="4" t="s">
        <v>39</v>
      </c>
      <c r="D35" s="4"/>
      <c r="E35" s="4"/>
      <c r="F35" s="4"/>
      <c r="G35" s="4"/>
      <c r="H35" s="4"/>
    </row>
    <row r="36" spans="1:10" x14ac:dyDescent="0.5">
      <c r="A36" s="4" t="s">
        <v>40</v>
      </c>
      <c r="B36" s="9">
        <v>70000</v>
      </c>
      <c r="C36" s="4" t="s">
        <v>39</v>
      </c>
      <c r="D36" s="4"/>
      <c r="E36" s="4"/>
      <c r="F36" s="4"/>
      <c r="G36" s="4"/>
      <c r="H36" s="4"/>
    </row>
    <row r="37" spans="1:10" x14ac:dyDescent="0.5">
      <c r="A37" s="10" t="s">
        <v>41</v>
      </c>
      <c r="B37" s="11">
        <v>265</v>
      </c>
      <c r="C37" s="12" t="s">
        <v>42</v>
      </c>
      <c r="D37" s="4"/>
      <c r="E37" s="4"/>
      <c r="F37" s="4"/>
      <c r="G37" s="4"/>
      <c r="H37" s="4"/>
    </row>
    <row r="38" spans="1:10" x14ac:dyDescent="0.5">
      <c r="A38" s="13" t="s">
        <v>43</v>
      </c>
      <c r="B38" s="9">
        <v>10.5</v>
      </c>
      <c r="C38" s="14" t="s">
        <v>44</v>
      </c>
      <c r="D38" s="4"/>
      <c r="E38" s="4"/>
      <c r="F38" s="4"/>
      <c r="G38" s="4"/>
      <c r="H38" s="4"/>
    </row>
    <row r="39" spans="1:10" x14ac:dyDescent="0.5">
      <c r="A39" s="15" t="s">
        <v>45</v>
      </c>
      <c r="B39" s="16">
        <v>14</v>
      </c>
      <c r="C39" s="17" t="s">
        <v>46</v>
      </c>
      <c r="D39" s="4"/>
      <c r="E39" s="4"/>
      <c r="F39" s="4"/>
      <c r="G39" s="4"/>
      <c r="H39" s="4"/>
    </row>
    <row r="40" spans="1:10" x14ac:dyDescent="0.5">
      <c r="A40" s="4"/>
      <c r="B40" s="4"/>
      <c r="C40" s="4"/>
      <c r="D40" s="4"/>
      <c r="E40" s="4"/>
      <c r="F40" s="4"/>
      <c r="G40" s="4"/>
      <c r="H40" s="4"/>
    </row>
    <row r="41" spans="1:10" x14ac:dyDescent="0.5">
      <c r="A41" s="4" t="s">
        <v>47</v>
      </c>
      <c r="B41" s="4"/>
      <c r="C41" s="4"/>
      <c r="D41" s="4"/>
      <c r="E41" s="4"/>
      <c r="F41" s="4"/>
      <c r="G41" s="4"/>
      <c r="H41" s="4"/>
    </row>
    <row r="42" spans="1:10" x14ac:dyDescent="0.5">
      <c r="A42" s="18" t="s">
        <v>12</v>
      </c>
      <c r="B42" s="18" t="s">
        <v>48</v>
      </c>
      <c r="C42" s="18" t="s">
        <v>49</v>
      </c>
      <c r="D42" s="18" t="s">
        <v>14</v>
      </c>
      <c r="E42" s="18" t="s">
        <v>62</v>
      </c>
      <c r="F42" s="18" t="s">
        <v>50</v>
      </c>
      <c r="G42" s="18" t="s">
        <v>51</v>
      </c>
      <c r="H42" s="18" t="s">
        <v>51</v>
      </c>
      <c r="I42" s="19" t="s">
        <v>52</v>
      </c>
      <c r="J42" s="19" t="s">
        <v>53</v>
      </c>
    </row>
    <row r="43" spans="1:10" x14ac:dyDescent="0.5">
      <c r="A43" s="20" t="s">
        <v>54</v>
      </c>
      <c r="B43" s="28">
        <v>20000000</v>
      </c>
      <c r="C43" s="28">
        <v>19000000</v>
      </c>
      <c r="D43" s="22">
        <f>C43/B43</f>
        <v>0.95</v>
      </c>
      <c r="E43" s="22">
        <f>IF(D43&gt;=100,1,IF(D43&gt;95%,0.75,IF(D43&gt;90%,0.5,IF(D43&gt;85%,0.25,0))))</f>
        <v>0.5</v>
      </c>
      <c r="F43" s="23">
        <f>E43*0.3</f>
        <v>0.15</v>
      </c>
      <c r="G43" s="20"/>
      <c r="H43" s="20"/>
      <c r="I43" s="6"/>
      <c r="J43" s="6"/>
    </row>
    <row r="44" spans="1:10" x14ac:dyDescent="0.5">
      <c r="A44" s="20" t="s">
        <v>55</v>
      </c>
      <c r="B44" s="22">
        <v>2.9000000000000001E-2</v>
      </c>
      <c r="C44" s="22">
        <v>0.04</v>
      </c>
      <c r="D44" s="22">
        <f>2-C44/B44</f>
        <v>0.62068965517241392</v>
      </c>
      <c r="E44" s="22">
        <f>IF(D44&gt;=100%,1,IF(D44&gt;90%,0.75,IF(D44&gt;70%,0.5,IF(D44&gt;50%,0.25,0))))</f>
        <v>0.25</v>
      </c>
      <c r="F44" s="23">
        <f>0.3*E44</f>
        <v>7.4999999999999997E-2</v>
      </c>
      <c r="G44" s="20"/>
      <c r="H44" s="20"/>
      <c r="I44" s="6"/>
      <c r="J44" s="6"/>
    </row>
    <row r="45" spans="1:10" x14ac:dyDescent="0.5">
      <c r="A45" s="20" t="s">
        <v>56</v>
      </c>
      <c r="B45" s="20">
        <v>4.2</v>
      </c>
      <c r="C45" s="20">
        <v>4.5</v>
      </c>
      <c r="D45" s="22">
        <f>C45/B45</f>
        <v>1.0714285714285714</v>
      </c>
      <c r="E45" s="22">
        <f>IF(C45&gt;4.4,1,IF(C45&gt;4.2,0.5,0))</f>
        <v>1</v>
      </c>
      <c r="F45" s="23">
        <f>0.2*E45</f>
        <v>0.2</v>
      </c>
      <c r="G45" s="20"/>
      <c r="H45" s="20"/>
      <c r="I45" s="6"/>
      <c r="J45" s="6"/>
    </row>
    <row r="46" spans="1:10" x14ac:dyDescent="0.5">
      <c r="A46" s="20" t="s">
        <v>32</v>
      </c>
      <c r="B46" s="20"/>
      <c r="C46" s="20">
        <v>3</v>
      </c>
      <c r="D46" s="20">
        <f>IF(C46&gt;11,1,IF(C46&gt;5,0.5,IF(C46&gt;2,0.3,0)))</f>
        <v>0.3</v>
      </c>
      <c r="E46" s="22">
        <f>0.1*D46</f>
        <v>0.03</v>
      </c>
      <c r="F46" s="23">
        <f>0.1*E46*10</f>
        <v>0.03</v>
      </c>
      <c r="G46" s="22"/>
      <c r="H46" s="21"/>
      <c r="I46" s="24"/>
      <c r="J46" s="24"/>
    </row>
    <row r="47" spans="1:10" x14ac:dyDescent="0.5">
      <c r="A47" s="20" t="s">
        <v>5</v>
      </c>
      <c r="B47" s="20"/>
      <c r="C47" s="22">
        <v>0.68</v>
      </c>
      <c r="D47" s="20">
        <f>IF(C47&gt;65%,1,0)</f>
        <v>1</v>
      </c>
      <c r="E47" s="22">
        <f>0.1*D47</f>
        <v>0.1</v>
      </c>
      <c r="F47" s="23">
        <f>0.1*E47*10</f>
        <v>0.10000000000000002</v>
      </c>
      <c r="G47" s="22"/>
      <c r="H47" s="21"/>
      <c r="I47" s="24"/>
      <c r="J47" s="24"/>
    </row>
    <row r="48" spans="1:10" x14ac:dyDescent="0.5">
      <c r="A48" s="25" t="s">
        <v>6</v>
      </c>
      <c r="B48" s="6"/>
      <c r="C48" s="6"/>
      <c r="D48" s="6"/>
      <c r="E48" s="6"/>
      <c r="F48" s="23">
        <f>SUM(F43:F47)</f>
        <v>0.55499999999999994</v>
      </c>
      <c r="G48" s="7">
        <f>B7*F48</f>
        <v>0.22199999999999998</v>
      </c>
      <c r="H48" s="24">
        <f>B35*G48</f>
        <v>19979.999999999996</v>
      </c>
      <c r="I48" s="24">
        <f>B35</f>
        <v>90000</v>
      </c>
      <c r="J48" s="24">
        <f>SUM(H48:I48)</f>
        <v>109980</v>
      </c>
    </row>
    <row r="49" spans="1:10" x14ac:dyDescent="0.5">
      <c r="A49" s="1"/>
      <c r="B49" s="4"/>
      <c r="C49" s="4"/>
      <c r="D49" s="4"/>
      <c r="E49" s="4"/>
      <c r="F49" s="29"/>
      <c r="G49" s="5"/>
      <c r="H49" s="9"/>
      <c r="I49" s="9"/>
      <c r="J49" s="9"/>
    </row>
    <row r="50" spans="1:10" x14ac:dyDescent="0.5">
      <c r="A50" s="4" t="s">
        <v>63</v>
      </c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5">
      <c r="A51" s="26" t="s">
        <v>12</v>
      </c>
      <c r="B51" s="26" t="s">
        <v>48</v>
      </c>
      <c r="C51" s="26" t="s">
        <v>49</v>
      </c>
      <c r="D51" s="26" t="s">
        <v>14</v>
      </c>
      <c r="E51" s="26"/>
      <c r="F51" s="26" t="s">
        <v>50</v>
      </c>
      <c r="G51" s="26" t="s">
        <v>51</v>
      </c>
      <c r="H51" s="26" t="s">
        <v>51</v>
      </c>
      <c r="I51" s="26" t="s">
        <v>52</v>
      </c>
      <c r="J51" s="26" t="s">
        <v>53</v>
      </c>
    </row>
    <row r="52" spans="1:10" x14ac:dyDescent="0.5">
      <c r="A52" s="6" t="s">
        <v>54</v>
      </c>
      <c r="B52" s="28">
        <v>20000000</v>
      </c>
      <c r="C52" s="28">
        <v>19000000</v>
      </c>
      <c r="D52" s="22">
        <f>C52/B52</f>
        <v>0.95</v>
      </c>
      <c r="E52" s="22">
        <f>IF(D52&gt;=100,1,IF(D52&gt;95%,0.75,IF(D52&gt;90%,0.5,IF(D52&gt;85%,0.25,0))))</f>
        <v>0.5</v>
      </c>
      <c r="F52" s="23">
        <f>E52*0.3</f>
        <v>0.15</v>
      </c>
      <c r="G52" s="6"/>
      <c r="H52" s="6"/>
      <c r="I52" s="6"/>
      <c r="J52" s="6"/>
    </row>
    <row r="53" spans="1:10" x14ac:dyDescent="0.5">
      <c r="A53" s="6" t="s">
        <v>55</v>
      </c>
      <c r="B53" s="22">
        <v>2.9000000000000001E-2</v>
      </c>
      <c r="C53" s="22">
        <v>0.04</v>
      </c>
      <c r="D53" s="22">
        <f>2-C53/B53</f>
        <v>0.62068965517241392</v>
      </c>
      <c r="E53" s="22">
        <f>IF(D53&gt;=100%,1,IF(D53&gt;90%,0.75,IF(D53&gt;70%,0.5,IF(D53&gt;50%,0.25,0))))</f>
        <v>0.25</v>
      </c>
      <c r="F53" s="23">
        <f>0.3*E53</f>
        <v>7.4999999999999997E-2</v>
      </c>
      <c r="G53" s="6"/>
      <c r="H53" s="6"/>
      <c r="I53" s="6"/>
      <c r="J53" s="6"/>
    </row>
    <row r="54" spans="1:10" x14ac:dyDescent="0.5">
      <c r="A54" s="6" t="s">
        <v>56</v>
      </c>
      <c r="B54" s="20">
        <v>4.2</v>
      </c>
      <c r="C54" s="20">
        <v>4.5</v>
      </c>
      <c r="D54" s="22">
        <f>C54/B54</f>
        <v>1.0714285714285714</v>
      </c>
      <c r="E54" s="22">
        <f>IF(C54&gt;4.4,1,IF(C54&gt;4.2,0.5,0))</f>
        <v>1</v>
      </c>
      <c r="F54" s="23">
        <f>0.2*E54</f>
        <v>0.2</v>
      </c>
      <c r="G54" s="6"/>
      <c r="H54" s="6"/>
      <c r="I54" s="6"/>
      <c r="J54" s="6"/>
    </row>
    <row r="55" spans="1:10" x14ac:dyDescent="0.5">
      <c r="A55" s="20" t="s">
        <v>32</v>
      </c>
      <c r="B55" s="20"/>
      <c r="C55" s="20">
        <v>3</v>
      </c>
      <c r="D55" s="20">
        <f>IF(C55&gt;11,1,IF(C55&gt;5,0.5,IF(C55&gt;2,0.3,0)))</f>
        <v>0.3</v>
      </c>
      <c r="E55" s="22">
        <f>0.1*D55</f>
        <v>0.03</v>
      </c>
      <c r="F55" s="23">
        <f>0.1*E55*10</f>
        <v>0.03</v>
      </c>
      <c r="G55" s="22"/>
      <c r="H55" s="6"/>
      <c r="I55" s="6"/>
      <c r="J55" s="6"/>
    </row>
    <row r="56" spans="1:10" x14ac:dyDescent="0.5">
      <c r="A56" s="20" t="s">
        <v>5</v>
      </c>
      <c r="B56" s="20"/>
      <c r="C56" s="22">
        <v>0.68</v>
      </c>
      <c r="D56" s="20">
        <f>IF(C56&gt;65%,1,0)</f>
        <v>1</v>
      </c>
      <c r="E56" s="22">
        <f>0.1*D56</f>
        <v>0.1</v>
      </c>
      <c r="F56" s="23">
        <f>0.1*E56*10</f>
        <v>0.10000000000000002</v>
      </c>
      <c r="G56" s="22"/>
      <c r="H56" s="6"/>
      <c r="I56" s="6"/>
      <c r="J56" s="6"/>
    </row>
    <row r="57" spans="1:10" x14ac:dyDescent="0.5">
      <c r="A57" s="25" t="s">
        <v>6</v>
      </c>
      <c r="B57" s="6"/>
      <c r="C57" s="6"/>
      <c r="D57" s="6"/>
      <c r="E57" s="6"/>
      <c r="F57" s="7">
        <f>SUM(F52:F56)</f>
        <v>0.55499999999999994</v>
      </c>
      <c r="G57" s="7">
        <f>B8*F57</f>
        <v>0.19424999999999998</v>
      </c>
      <c r="H57" s="24">
        <f>B34*G57</f>
        <v>16511.249999999996</v>
      </c>
      <c r="I57" s="24">
        <f>B34</f>
        <v>85000</v>
      </c>
      <c r="J57" s="24">
        <f>SUM(H57:I57)</f>
        <v>101511.25</v>
      </c>
    </row>
    <row r="58" spans="1:10" x14ac:dyDescent="0.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5">
      <c r="A59" s="4" t="s">
        <v>57</v>
      </c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5">
      <c r="A60" s="26" t="s">
        <v>12</v>
      </c>
      <c r="B60" s="26" t="s">
        <v>48</v>
      </c>
      <c r="C60" s="26" t="s">
        <v>49</v>
      </c>
      <c r="D60" s="26" t="s">
        <v>14</v>
      </c>
      <c r="E60" s="26"/>
      <c r="F60" s="26" t="s">
        <v>50</v>
      </c>
      <c r="G60" s="26" t="s">
        <v>51</v>
      </c>
      <c r="H60" s="26" t="s">
        <v>51</v>
      </c>
      <c r="I60" s="26" t="s">
        <v>52</v>
      </c>
      <c r="J60" s="26" t="s">
        <v>53</v>
      </c>
    </row>
    <row r="61" spans="1:10" x14ac:dyDescent="0.5">
      <c r="A61" s="6" t="s">
        <v>54</v>
      </c>
      <c r="B61" s="28">
        <v>20000000</v>
      </c>
      <c r="C61" s="28">
        <v>19000000</v>
      </c>
      <c r="D61" s="22">
        <f>C61/B61</f>
        <v>0.95</v>
      </c>
      <c r="E61" s="22">
        <f>IF(D61&gt;=100,1,IF(D61&gt;95%,0.75,IF(D61&gt;90%,0.5,IF(D61&gt;85%,0.25,0))))</f>
        <v>0.5</v>
      </c>
      <c r="F61" s="23">
        <f>E61*0.3</f>
        <v>0.15</v>
      </c>
      <c r="G61" s="6"/>
      <c r="H61" s="6"/>
      <c r="I61" s="6"/>
      <c r="J61" s="6"/>
    </row>
    <row r="62" spans="1:10" x14ac:dyDescent="0.5">
      <c r="A62" s="6" t="s">
        <v>55</v>
      </c>
      <c r="B62" s="22">
        <v>2.9000000000000001E-2</v>
      </c>
      <c r="C62" s="22">
        <v>0.04</v>
      </c>
      <c r="D62" s="22">
        <f>2-C62/B62</f>
        <v>0.62068965517241392</v>
      </c>
      <c r="E62" s="22">
        <f>IF(D62&gt;=100%,1,IF(D62&gt;90%,0.75,IF(D62&gt;70%,0.5,IF(D62&gt;50%,0.25,0))))</f>
        <v>0.25</v>
      </c>
      <c r="F62" s="23">
        <f>0.3*E62</f>
        <v>7.4999999999999997E-2</v>
      </c>
      <c r="G62" s="6"/>
      <c r="H62" s="6"/>
      <c r="I62" s="6"/>
      <c r="J62" s="6"/>
    </row>
    <row r="63" spans="1:10" x14ac:dyDescent="0.5">
      <c r="A63" s="6" t="s">
        <v>56</v>
      </c>
      <c r="B63" s="20">
        <v>4.2</v>
      </c>
      <c r="C63" s="20">
        <v>4.5</v>
      </c>
      <c r="D63" s="22">
        <f>C63/B63</f>
        <v>1.0714285714285714</v>
      </c>
      <c r="E63" s="22">
        <f>IF(C63&gt;4.4,1,IF(C63&gt;4.2,0.5,0))</f>
        <v>1</v>
      </c>
      <c r="F63" s="23">
        <f>0.2*E63</f>
        <v>0.2</v>
      </c>
      <c r="G63" s="6"/>
      <c r="H63" s="6"/>
      <c r="I63" s="6"/>
      <c r="J63" s="6"/>
    </row>
    <row r="64" spans="1:10" x14ac:dyDescent="0.5">
      <c r="A64" s="20" t="s">
        <v>32</v>
      </c>
      <c r="B64" s="20"/>
      <c r="C64" s="20">
        <v>3</v>
      </c>
      <c r="D64" s="20">
        <f>IF(C64&gt;11,1,IF(C64&gt;5,0.5,IF(C64&gt;2,0.3,0)))</f>
        <v>0.3</v>
      </c>
      <c r="E64" s="22">
        <f>0.1*D64</f>
        <v>0.03</v>
      </c>
      <c r="F64" s="23">
        <f>0.1*E64*10</f>
        <v>0.03</v>
      </c>
      <c r="G64" s="22"/>
      <c r="H64" s="6"/>
      <c r="I64" s="6"/>
      <c r="J64" s="6"/>
    </row>
    <row r="65" spans="1:10" x14ac:dyDescent="0.5">
      <c r="A65" s="20" t="s">
        <v>5</v>
      </c>
      <c r="B65" s="20"/>
      <c r="C65" s="22">
        <v>0.68</v>
      </c>
      <c r="D65" s="20">
        <f>IF(C65&gt;65%,1,0)</f>
        <v>1</v>
      </c>
      <c r="E65" s="22">
        <f>0.1*D65</f>
        <v>0.1</v>
      </c>
      <c r="F65" s="23">
        <f>0.1*E65*10</f>
        <v>0.10000000000000002</v>
      </c>
      <c r="G65" s="22"/>
      <c r="H65" s="6"/>
      <c r="I65" s="6"/>
      <c r="J65" s="6"/>
    </row>
    <row r="66" spans="1:10" x14ac:dyDescent="0.5">
      <c r="A66" s="25" t="s">
        <v>6</v>
      </c>
      <c r="B66" s="6"/>
      <c r="C66" s="6"/>
      <c r="D66" s="6"/>
      <c r="E66" s="6"/>
      <c r="F66" s="7">
        <f>SUM(F61:F65)</f>
        <v>0.55499999999999994</v>
      </c>
      <c r="G66" s="7">
        <f>B9*F66</f>
        <v>0.16649999999999998</v>
      </c>
      <c r="H66" s="24">
        <f>B36*G66</f>
        <v>11654.999999999998</v>
      </c>
      <c r="I66" s="24">
        <f>B36</f>
        <v>70000</v>
      </c>
      <c r="J66" s="24">
        <f>SUM(H66:I66)</f>
        <v>81655</v>
      </c>
    </row>
    <row r="67" spans="1:10" x14ac:dyDescent="0.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5">
      <c r="A68" s="4" t="s">
        <v>58</v>
      </c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5">
      <c r="A69" s="26" t="s">
        <v>12</v>
      </c>
      <c r="B69" s="26" t="s">
        <v>48</v>
      </c>
      <c r="C69" s="26" t="s">
        <v>49</v>
      </c>
      <c r="D69" s="26" t="s">
        <v>14</v>
      </c>
      <c r="E69" s="26"/>
      <c r="F69" s="26" t="s">
        <v>50</v>
      </c>
      <c r="G69" s="26" t="s">
        <v>51</v>
      </c>
      <c r="H69" s="26" t="s">
        <v>51</v>
      </c>
      <c r="I69" s="26" t="s">
        <v>52</v>
      </c>
      <c r="J69" s="26" t="s">
        <v>53</v>
      </c>
    </row>
    <row r="70" spans="1:10" x14ac:dyDescent="0.5">
      <c r="A70" s="6" t="s">
        <v>54</v>
      </c>
      <c r="B70" s="28">
        <v>20000000</v>
      </c>
      <c r="C70" s="28">
        <v>19000000</v>
      </c>
      <c r="D70" s="22">
        <f>C70/B70</f>
        <v>0.95</v>
      </c>
      <c r="E70" s="22">
        <f>IF(D70&gt;=100,1,IF(D70&gt;95%,0.75,IF(D70&gt;90%,0.5,IF(D70&gt;85%,0.25,0))))</f>
        <v>0.5</v>
      </c>
      <c r="F70" s="23">
        <f>E70*0.3</f>
        <v>0.15</v>
      </c>
      <c r="G70" s="6"/>
      <c r="H70" s="6"/>
      <c r="I70" s="6"/>
      <c r="J70" s="6"/>
    </row>
    <row r="71" spans="1:10" x14ac:dyDescent="0.5">
      <c r="A71" s="6" t="s">
        <v>55</v>
      </c>
      <c r="B71" s="22">
        <v>2.9000000000000001E-2</v>
      </c>
      <c r="C71" s="22">
        <v>0.04</v>
      </c>
      <c r="D71" s="22">
        <f>2-C71/B71</f>
        <v>0.62068965517241392</v>
      </c>
      <c r="E71" s="22">
        <f>IF(D71&gt;=100%,1,IF(D71&gt;90%,0.75,IF(D71&gt;70%,0.5,IF(D71&gt;50%,0.25,0))))</f>
        <v>0.25</v>
      </c>
      <c r="F71" s="23">
        <f>0.3*E71</f>
        <v>7.4999999999999997E-2</v>
      </c>
      <c r="G71" s="6"/>
      <c r="H71" s="6"/>
      <c r="I71" s="6"/>
      <c r="J71" s="6"/>
    </row>
    <row r="72" spans="1:10" x14ac:dyDescent="0.5">
      <c r="A72" s="6" t="s">
        <v>56</v>
      </c>
      <c r="B72" s="20">
        <v>4.2</v>
      </c>
      <c r="C72" s="20">
        <v>4.5</v>
      </c>
      <c r="D72" s="22">
        <f>C72/B72</f>
        <v>1.0714285714285714</v>
      </c>
      <c r="E72" s="22">
        <f>IF(C72&gt;4.4,1,IF(C72&gt;4.2,0.5,0))</f>
        <v>1</v>
      </c>
      <c r="F72" s="23">
        <f>0.2*E72</f>
        <v>0.2</v>
      </c>
      <c r="G72" s="6"/>
      <c r="H72" s="6"/>
      <c r="I72" s="6"/>
      <c r="J72" s="6"/>
    </row>
    <row r="73" spans="1:10" x14ac:dyDescent="0.5">
      <c r="A73" s="20" t="s">
        <v>32</v>
      </c>
      <c r="B73" s="20"/>
      <c r="C73" s="20">
        <v>3</v>
      </c>
      <c r="D73" s="20">
        <f>IF(C73&gt;11,1,IF(C73&gt;5,0.5,IF(C73&gt;2,0.3,0)))</f>
        <v>0.3</v>
      </c>
      <c r="E73" s="22">
        <f>0.1*D73</f>
        <v>0.03</v>
      </c>
      <c r="F73" s="23">
        <f>0.1*E73*10</f>
        <v>0.03</v>
      </c>
      <c r="G73" s="6"/>
      <c r="H73" s="6"/>
      <c r="I73" s="6"/>
      <c r="J73" s="6"/>
    </row>
    <row r="74" spans="1:10" x14ac:dyDescent="0.5">
      <c r="A74" s="20" t="s">
        <v>5</v>
      </c>
      <c r="B74" s="20"/>
      <c r="C74" s="22">
        <v>0.68</v>
      </c>
      <c r="D74" s="20">
        <f>IF(C74&gt;65%,1,0)</f>
        <v>1</v>
      </c>
      <c r="E74" s="22">
        <f>0.1*D74</f>
        <v>0.1</v>
      </c>
      <c r="F74" s="23">
        <f>0.1*E74*10</f>
        <v>0.10000000000000002</v>
      </c>
      <c r="G74" s="6"/>
      <c r="H74" s="6"/>
      <c r="I74" s="6"/>
      <c r="J74" s="6"/>
    </row>
    <row r="75" spans="1:10" x14ac:dyDescent="0.5">
      <c r="A75" s="25" t="s">
        <v>6</v>
      </c>
      <c r="B75" s="6"/>
      <c r="C75" s="6"/>
      <c r="D75" s="6"/>
      <c r="E75" s="20"/>
      <c r="F75" s="7">
        <f>SUM(F70:F74)</f>
        <v>0.55499999999999994</v>
      </c>
      <c r="G75" s="7">
        <f>B10*F75</f>
        <v>0.11099999999999999</v>
      </c>
      <c r="H75" s="24">
        <f>(B37*B38*B39)*G75</f>
        <v>4324.0049999999992</v>
      </c>
      <c r="I75" s="24">
        <f>B37*B38*B39</f>
        <v>38955</v>
      </c>
      <c r="J75" s="24">
        <f>SUM(H75:I75)</f>
        <v>43279.004999999997</v>
      </c>
    </row>
    <row r="76" spans="1:10" x14ac:dyDescent="0.5">
      <c r="A76" s="1"/>
      <c r="B76" s="4"/>
      <c r="C76" s="4"/>
      <c r="D76" s="4"/>
      <c r="E76" s="4"/>
      <c r="F76" s="5"/>
      <c r="G76" s="5"/>
      <c r="H76" s="9"/>
      <c r="I76" s="27"/>
      <c r="J76" s="27"/>
    </row>
    <row r="77" spans="1:10" x14ac:dyDescent="0.5">
      <c r="A77" s="4"/>
      <c r="B77" s="4"/>
      <c r="C77" s="4"/>
      <c r="D77" s="4"/>
      <c r="E77" s="4"/>
      <c r="F77" s="4"/>
      <c r="G77" s="4"/>
      <c r="H77" s="4"/>
    </row>
  </sheetData>
  <mergeCells count="3">
    <mergeCell ref="A1:H1"/>
    <mergeCell ref="H2:I2"/>
    <mergeCell ref="B5:F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opLeftCell="A28" zoomScale="170" zoomScaleNormal="170" workbookViewId="0">
      <selection activeCell="C82" sqref="C82"/>
    </sheetView>
  </sheetViews>
  <sheetFormatPr defaultColWidth="11.5" defaultRowHeight="15.75" x14ac:dyDescent="0.5"/>
  <cols>
    <col min="1" max="1" width="20.9375" customWidth="1"/>
    <col min="2" max="2" width="9.9375" customWidth="1"/>
    <col min="3" max="3" width="7.4375" customWidth="1"/>
    <col min="4" max="4" width="10.5625" customWidth="1"/>
    <col min="5" max="6" width="8.5625" customWidth="1"/>
    <col min="7" max="7" width="7.25" customWidth="1"/>
    <col min="8" max="8" width="7.3125" customWidth="1"/>
    <col min="9" max="9" width="6.5625" customWidth="1"/>
    <col min="10" max="10" width="9.125" customWidth="1"/>
  </cols>
  <sheetData>
    <row r="1" spans="1:10" x14ac:dyDescent="0.5">
      <c r="A1" s="30"/>
      <c r="B1" s="79"/>
      <c r="C1" s="79"/>
      <c r="D1" s="79"/>
      <c r="E1" s="79"/>
      <c r="F1" s="79"/>
      <c r="G1" s="30"/>
      <c r="H1" s="30"/>
      <c r="I1" s="30"/>
      <c r="J1" s="30"/>
    </row>
    <row r="2" spans="1:10" x14ac:dyDescent="0.5">
      <c r="A2" s="58" t="s">
        <v>9</v>
      </c>
      <c r="B2" s="59">
        <v>0.4</v>
      </c>
      <c r="C2" s="58" t="s">
        <v>10</v>
      </c>
      <c r="D2" s="58"/>
      <c r="E2" s="30"/>
      <c r="F2" s="60" t="s">
        <v>64</v>
      </c>
      <c r="G2" s="60"/>
      <c r="H2" s="60"/>
      <c r="I2" s="30"/>
      <c r="J2" s="30"/>
    </row>
    <row r="3" spans="1:10" x14ac:dyDescent="0.5">
      <c r="A3" s="58" t="s">
        <v>9</v>
      </c>
      <c r="B3" s="59">
        <v>0.35</v>
      </c>
      <c r="C3" s="58" t="s">
        <v>59</v>
      </c>
      <c r="D3" s="58"/>
      <c r="E3" s="30"/>
      <c r="F3" s="61" t="s">
        <v>69</v>
      </c>
      <c r="G3" s="60"/>
      <c r="H3" s="60"/>
      <c r="I3" s="30"/>
      <c r="J3" s="30"/>
    </row>
    <row r="4" spans="1:10" x14ac:dyDescent="0.5">
      <c r="A4" s="58" t="s">
        <v>9</v>
      </c>
      <c r="B4" s="59">
        <v>0.3</v>
      </c>
      <c r="C4" s="58" t="s">
        <v>11</v>
      </c>
      <c r="D4" s="58"/>
      <c r="E4" s="30"/>
      <c r="F4" s="66" t="s">
        <v>12</v>
      </c>
      <c r="G4" s="66" t="s">
        <v>48</v>
      </c>
      <c r="H4" s="66" t="s">
        <v>49</v>
      </c>
      <c r="I4" s="30"/>
      <c r="J4" s="30"/>
    </row>
    <row r="5" spans="1:10" x14ac:dyDescent="0.5">
      <c r="A5" s="58" t="s">
        <v>9</v>
      </c>
      <c r="B5" s="59">
        <v>0.2</v>
      </c>
      <c r="C5" s="58" t="s">
        <v>60</v>
      </c>
      <c r="D5" s="58"/>
      <c r="E5" s="30"/>
      <c r="F5" s="62" t="s">
        <v>54</v>
      </c>
      <c r="G5" s="63">
        <v>700000</v>
      </c>
      <c r="H5" s="63">
        <v>712063</v>
      </c>
      <c r="I5" s="30"/>
      <c r="J5" s="30"/>
    </row>
    <row r="6" spans="1:10" x14ac:dyDescent="0.5">
      <c r="A6" s="65" t="s">
        <v>12</v>
      </c>
      <c r="B6" s="65" t="s">
        <v>13</v>
      </c>
      <c r="C6" s="65" t="s">
        <v>14</v>
      </c>
      <c r="D6" s="65" t="s">
        <v>15</v>
      </c>
      <c r="E6" s="30"/>
      <c r="F6" s="62" t="s">
        <v>55</v>
      </c>
      <c r="G6" s="64">
        <v>2.5999999999999999E-2</v>
      </c>
      <c r="H6" s="64">
        <v>1.17E-2</v>
      </c>
      <c r="I6" s="30"/>
      <c r="J6" s="30"/>
    </row>
    <row r="7" spans="1:10" x14ac:dyDescent="0.5">
      <c r="A7" s="35"/>
      <c r="B7" s="35"/>
      <c r="C7" s="35"/>
      <c r="D7" s="35"/>
      <c r="E7" s="30"/>
      <c r="F7" s="62" t="s">
        <v>56</v>
      </c>
      <c r="G7" s="62">
        <v>4.2</v>
      </c>
      <c r="H7" s="62">
        <v>4.59</v>
      </c>
      <c r="I7" s="30"/>
      <c r="J7" s="30"/>
    </row>
    <row r="8" spans="1:10" ht="9.75" customHeight="1" x14ac:dyDescent="0.5">
      <c r="A8" s="35" t="s">
        <v>67</v>
      </c>
      <c r="B8" s="37">
        <v>0.3</v>
      </c>
      <c r="C8" s="35" t="s">
        <v>17</v>
      </c>
      <c r="D8" s="35">
        <v>0</v>
      </c>
      <c r="E8" s="30"/>
      <c r="F8" s="62" t="s">
        <v>32</v>
      </c>
      <c r="G8" s="62"/>
      <c r="H8" s="62"/>
      <c r="I8" s="30"/>
      <c r="J8" s="30"/>
    </row>
    <row r="9" spans="1:10" ht="10.15" customHeight="1" x14ac:dyDescent="0.5">
      <c r="A9" s="35"/>
      <c r="B9" s="35"/>
      <c r="C9" s="35" t="s">
        <v>18</v>
      </c>
      <c r="D9" s="35">
        <v>0.25</v>
      </c>
      <c r="E9" s="30"/>
      <c r="F9" s="62" t="s">
        <v>5</v>
      </c>
      <c r="G9" s="62"/>
      <c r="H9" s="64">
        <v>0.43</v>
      </c>
      <c r="I9" s="30"/>
      <c r="J9" s="30"/>
    </row>
    <row r="10" spans="1:10" ht="9.75" customHeight="1" x14ac:dyDescent="0.5">
      <c r="A10" s="35"/>
      <c r="B10" s="35"/>
      <c r="C10" s="35" t="s">
        <v>19</v>
      </c>
      <c r="D10" s="35">
        <v>0.5</v>
      </c>
      <c r="E10" s="30"/>
      <c r="F10" s="60"/>
      <c r="G10" s="60"/>
      <c r="H10" s="60"/>
      <c r="I10" s="30"/>
      <c r="J10" s="30"/>
    </row>
    <row r="11" spans="1:10" ht="10.15" customHeight="1" x14ac:dyDescent="0.5">
      <c r="A11" s="35"/>
      <c r="B11" s="35"/>
      <c r="C11" s="35" t="s">
        <v>20</v>
      </c>
      <c r="D11" s="35">
        <v>0.75</v>
      </c>
      <c r="E11" s="30"/>
      <c r="F11" s="30"/>
      <c r="G11" s="30"/>
      <c r="H11" s="30"/>
      <c r="I11" s="30"/>
      <c r="J11" s="30"/>
    </row>
    <row r="12" spans="1:10" ht="9.75" customHeight="1" x14ac:dyDescent="0.5">
      <c r="A12" s="35"/>
      <c r="B12" s="35"/>
      <c r="C12" s="35" t="s">
        <v>21</v>
      </c>
      <c r="D12" s="35">
        <v>1</v>
      </c>
      <c r="E12" s="30"/>
      <c r="F12" s="30"/>
      <c r="G12" s="30"/>
      <c r="H12" s="30"/>
      <c r="I12" s="30"/>
      <c r="J12" s="30"/>
    </row>
    <row r="13" spans="1:10" ht="7.9" customHeight="1" x14ac:dyDescent="0.5">
      <c r="A13" s="35"/>
      <c r="B13" s="35"/>
      <c r="C13" s="35"/>
      <c r="D13" s="35"/>
      <c r="E13" s="30"/>
      <c r="F13" s="30"/>
      <c r="G13" s="30"/>
      <c r="H13" s="30"/>
      <c r="I13" s="30"/>
      <c r="J13" s="30"/>
    </row>
    <row r="14" spans="1:10" ht="11.65" customHeight="1" x14ac:dyDescent="0.5">
      <c r="A14" s="35" t="s">
        <v>22</v>
      </c>
      <c r="B14" s="37">
        <v>0.3</v>
      </c>
      <c r="C14" s="35" t="s">
        <v>23</v>
      </c>
      <c r="D14" s="35">
        <v>1</v>
      </c>
      <c r="E14" s="38"/>
      <c r="F14" s="30"/>
      <c r="G14" s="30"/>
      <c r="H14" s="30"/>
      <c r="I14" s="30"/>
      <c r="J14" s="30"/>
    </row>
    <row r="15" spans="1:10" ht="10.5" customHeight="1" x14ac:dyDescent="0.5">
      <c r="A15" s="35"/>
      <c r="B15" s="35"/>
      <c r="C15" s="35" t="s">
        <v>24</v>
      </c>
      <c r="D15" s="35">
        <v>0.75</v>
      </c>
      <c r="E15" s="31"/>
      <c r="F15" s="30"/>
      <c r="G15" s="30"/>
      <c r="H15" s="30"/>
      <c r="I15" s="30"/>
      <c r="J15" s="30"/>
    </row>
    <row r="16" spans="1:10" ht="10.5" customHeight="1" x14ac:dyDescent="0.5">
      <c r="A16" s="35"/>
      <c r="B16" s="35"/>
      <c r="C16" s="35" t="s">
        <v>25</v>
      </c>
      <c r="D16" s="35">
        <v>0.5</v>
      </c>
      <c r="E16" s="31"/>
      <c r="F16" s="30"/>
      <c r="G16" s="30"/>
      <c r="H16" s="30"/>
      <c r="I16" s="30"/>
      <c r="J16" s="30"/>
    </row>
    <row r="17" spans="1:10" ht="9.75" customHeight="1" x14ac:dyDescent="0.5">
      <c r="A17" s="35"/>
      <c r="B17" s="35"/>
      <c r="C17" s="35" t="s">
        <v>26</v>
      </c>
      <c r="D17" s="35">
        <v>0.25</v>
      </c>
      <c r="E17" s="31"/>
      <c r="F17" s="30"/>
      <c r="G17" s="30"/>
      <c r="H17" s="30"/>
      <c r="I17" s="30"/>
      <c r="J17" s="30"/>
    </row>
    <row r="18" spans="1:10" ht="10.9" customHeight="1" x14ac:dyDescent="0.5">
      <c r="A18" s="35"/>
      <c r="B18" s="35"/>
      <c r="C18" s="35" t="s">
        <v>27</v>
      </c>
      <c r="D18" s="35">
        <v>0</v>
      </c>
      <c r="E18" s="31"/>
      <c r="F18" s="30"/>
      <c r="G18" s="30"/>
      <c r="H18" s="30"/>
      <c r="I18" s="30"/>
      <c r="J18" s="30"/>
    </row>
    <row r="19" spans="1:10" ht="6" customHeight="1" x14ac:dyDescent="0.5">
      <c r="A19" s="35"/>
      <c r="B19" s="35"/>
      <c r="C19" s="35"/>
      <c r="D19" s="35"/>
      <c r="E19" s="30"/>
      <c r="F19" s="30"/>
      <c r="G19" s="30"/>
      <c r="H19" s="30"/>
      <c r="I19" s="30"/>
      <c r="J19" s="30"/>
    </row>
    <row r="20" spans="1:10" ht="9.75" customHeight="1" x14ac:dyDescent="0.5">
      <c r="A20" s="35" t="s">
        <v>28</v>
      </c>
      <c r="B20" s="37">
        <v>0.2</v>
      </c>
      <c r="C20" s="35" t="s">
        <v>29</v>
      </c>
      <c r="D20" s="35">
        <v>0</v>
      </c>
      <c r="E20" s="30"/>
      <c r="F20" s="30"/>
      <c r="G20" s="30"/>
      <c r="H20" s="30"/>
      <c r="I20" s="30"/>
      <c r="J20" s="30"/>
    </row>
    <row r="21" spans="1:10" ht="10.15" customHeight="1" x14ac:dyDescent="0.5">
      <c r="A21" s="35"/>
      <c r="B21" s="35"/>
      <c r="C21" s="35" t="s">
        <v>30</v>
      </c>
      <c r="D21" s="35">
        <v>0.5</v>
      </c>
      <c r="E21" s="30"/>
      <c r="F21" s="30"/>
      <c r="G21" s="30"/>
      <c r="H21" s="30"/>
      <c r="I21" s="30"/>
      <c r="J21" s="30"/>
    </row>
    <row r="22" spans="1:10" ht="9.75" customHeight="1" x14ac:dyDescent="0.5">
      <c r="A22" s="35"/>
      <c r="B22" s="35"/>
      <c r="C22" s="35" t="s">
        <v>31</v>
      </c>
      <c r="D22" s="35">
        <v>1</v>
      </c>
      <c r="E22" s="30"/>
      <c r="F22" s="30"/>
      <c r="G22" s="30"/>
      <c r="H22" s="30"/>
      <c r="I22" s="30"/>
      <c r="J22" s="30"/>
    </row>
    <row r="23" spans="1:10" ht="10.9" customHeight="1" x14ac:dyDescent="0.5">
      <c r="A23" s="35" t="s">
        <v>32</v>
      </c>
      <c r="B23" s="37">
        <v>0.1</v>
      </c>
      <c r="C23" s="35" t="s">
        <v>33</v>
      </c>
      <c r="D23" s="35">
        <v>0.3</v>
      </c>
      <c r="E23" s="30"/>
      <c r="F23" s="30"/>
      <c r="G23" s="30"/>
      <c r="H23" s="30"/>
      <c r="I23" s="30"/>
      <c r="J23" s="30"/>
    </row>
    <row r="24" spans="1:10" ht="10.5" customHeight="1" x14ac:dyDescent="0.5">
      <c r="A24" s="35"/>
      <c r="B24" s="35"/>
      <c r="C24" s="35" t="s">
        <v>34</v>
      </c>
      <c r="D24" s="35">
        <v>0.5</v>
      </c>
      <c r="E24" s="30"/>
      <c r="F24" s="30"/>
      <c r="G24" s="30"/>
      <c r="H24" s="30"/>
      <c r="I24" s="30"/>
      <c r="J24" s="30"/>
    </row>
    <row r="25" spans="1:10" ht="9.4" customHeight="1" x14ac:dyDescent="0.5">
      <c r="A25" s="35"/>
      <c r="B25" s="35"/>
      <c r="C25" s="35" t="s">
        <v>35</v>
      </c>
      <c r="D25" s="35">
        <v>1</v>
      </c>
      <c r="E25" s="30"/>
      <c r="F25" s="30"/>
      <c r="G25" s="30"/>
      <c r="H25" s="30"/>
      <c r="I25" s="30"/>
      <c r="J25" s="30"/>
    </row>
    <row r="26" spans="1:10" ht="10.5" customHeight="1" x14ac:dyDescent="0.5">
      <c r="A26" s="35" t="s">
        <v>5</v>
      </c>
      <c r="B26" s="37">
        <v>0.1</v>
      </c>
      <c r="C26" s="35" t="s">
        <v>36</v>
      </c>
      <c r="D26" s="35">
        <v>0</v>
      </c>
      <c r="E26" s="30"/>
      <c r="F26" s="30"/>
      <c r="G26" s="30"/>
      <c r="H26" s="30"/>
      <c r="I26" s="30"/>
      <c r="J26" s="30"/>
    </row>
    <row r="27" spans="1:10" ht="9" customHeight="1" x14ac:dyDescent="0.5">
      <c r="A27" s="35"/>
      <c r="B27" s="35"/>
      <c r="C27" s="35" t="s">
        <v>37</v>
      </c>
      <c r="D27" s="35">
        <v>1</v>
      </c>
      <c r="E27" s="30"/>
      <c r="F27" s="30"/>
      <c r="G27" s="30"/>
      <c r="H27" s="30"/>
      <c r="I27" s="30"/>
      <c r="J27" s="30"/>
    </row>
    <row r="28" spans="1:10" x14ac:dyDescent="0.5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 x14ac:dyDescent="0.5">
      <c r="A29" s="30" t="s">
        <v>61</v>
      </c>
      <c r="B29" s="39">
        <v>85000</v>
      </c>
      <c r="C29" s="30" t="s">
        <v>39</v>
      </c>
      <c r="D29" s="30"/>
      <c r="E29" s="30"/>
      <c r="F29" s="30"/>
      <c r="G29" s="30"/>
      <c r="H29" s="30"/>
      <c r="I29" s="30"/>
      <c r="J29" s="30"/>
    </row>
    <row r="30" spans="1:10" x14ac:dyDescent="0.5">
      <c r="A30" s="30" t="s">
        <v>38</v>
      </c>
      <c r="B30" s="39">
        <v>90000</v>
      </c>
      <c r="C30" s="30" t="s">
        <v>39</v>
      </c>
      <c r="D30" s="30"/>
      <c r="E30" s="30"/>
      <c r="F30" s="30"/>
      <c r="G30" s="30"/>
      <c r="H30" s="30"/>
      <c r="I30" s="30"/>
      <c r="J30" s="30"/>
    </row>
    <row r="31" spans="1:10" ht="16.149999999999999" thickBot="1" x14ac:dyDescent="0.55000000000000004">
      <c r="A31" s="30" t="s">
        <v>40</v>
      </c>
      <c r="B31" s="39">
        <v>70000</v>
      </c>
      <c r="C31" s="30" t="s">
        <v>39</v>
      </c>
      <c r="D31" s="30"/>
      <c r="E31" s="30"/>
      <c r="F31" s="30"/>
      <c r="G31" s="30"/>
      <c r="H31" s="30"/>
      <c r="I31" s="30"/>
      <c r="J31" s="30"/>
    </row>
    <row r="32" spans="1:10" x14ac:dyDescent="0.5">
      <c r="A32" s="40" t="s">
        <v>41</v>
      </c>
      <c r="B32" s="41">
        <v>265</v>
      </c>
      <c r="C32" s="42" t="s">
        <v>42</v>
      </c>
      <c r="D32" s="30"/>
      <c r="E32" s="30"/>
      <c r="F32" s="30"/>
      <c r="G32" s="30"/>
      <c r="H32" s="30"/>
      <c r="I32" s="30"/>
      <c r="J32" s="30"/>
    </row>
    <row r="33" spans="1:10" x14ac:dyDescent="0.5">
      <c r="A33" s="43" t="s">
        <v>43</v>
      </c>
      <c r="B33" s="39">
        <v>10.5</v>
      </c>
      <c r="C33" s="44" t="s">
        <v>44</v>
      </c>
      <c r="D33" s="30"/>
      <c r="E33" s="30"/>
      <c r="F33" s="30"/>
      <c r="G33" s="30"/>
      <c r="H33" s="30"/>
      <c r="I33" s="30"/>
      <c r="J33" s="30"/>
    </row>
    <row r="34" spans="1:10" ht="16.149999999999999" thickBot="1" x14ac:dyDescent="0.55000000000000004">
      <c r="A34" s="45" t="s">
        <v>45</v>
      </c>
      <c r="B34" s="46">
        <v>14</v>
      </c>
      <c r="C34" s="47" t="s">
        <v>46</v>
      </c>
      <c r="D34" s="30"/>
      <c r="E34" s="30"/>
      <c r="F34" s="30"/>
      <c r="G34" s="30"/>
      <c r="H34" s="30"/>
      <c r="I34" s="30"/>
      <c r="J34" s="30"/>
    </row>
    <row r="35" spans="1:10" x14ac:dyDescent="0.5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 ht="11.25" customHeight="1" x14ac:dyDescent="0.5">
      <c r="A36" s="57" t="s">
        <v>70</v>
      </c>
      <c r="B36" s="30"/>
      <c r="C36" s="30"/>
      <c r="D36" s="30"/>
      <c r="E36" s="30"/>
      <c r="F36" s="30"/>
      <c r="G36" s="30"/>
      <c r="H36" s="30"/>
      <c r="I36" s="30"/>
      <c r="J36" s="30"/>
    </row>
    <row r="37" spans="1:10" ht="21.4" customHeight="1" x14ac:dyDescent="0.5">
      <c r="A37" s="32" t="s">
        <v>12</v>
      </c>
      <c r="B37" s="32" t="s">
        <v>48</v>
      </c>
      <c r="C37" s="32" t="s">
        <v>49</v>
      </c>
      <c r="D37" s="56" t="s">
        <v>14</v>
      </c>
      <c r="E37" s="32" t="s">
        <v>62</v>
      </c>
      <c r="F37" s="56" t="s">
        <v>50</v>
      </c>
      <c r="G37" s="56" t="s">
        <v>71</v>
      </c>
      <c r="H37" s="56" t="s">
        <v>68</v>
      </c>
      <c r="I37" s="48" t="s">
        <v>52</v>
      </c>
      <c r="J37" s="48" t="s">
        <v>53</v>
      </c>
    </row>
    <row r="38" spans="1:10" ht="12.4" customHeight="1" x14ac:dyDescent="0.5">
      <c r="A38" s="33" t="s">
        <v>54</v>
      </c>
      <c r="B38" s="34">
        <f>$G$5</f>
        <v>700000</v>
      </c>
      <c r="C38" s="34">
        <f>$H$5</f>
        <v>712063</v>
      </c>
      <c r="D38" s="36">
        <f>C38/B38</f>
        <v>1.017232857142857</v>
      </c>
      <c r="E38" s="36">
        <f>IF(D38&gt;=100%,1,IF(D38&gt;95%,0.75,IF(D38&gt;90%,0.5,IF(D38&gt;85%,0.25,0))))</f>
        <v>1</v>
      </c>
      <c r="F38" s="49">
        <f>E38*0.3</f>
        <v>0.3</v>
      </c>
      <c r="G38" s="33"/>
      <c r="H38" s="33"/>
      <c r="I38" s="35"/>
      <c r="J38" s="35"/>
    </row>
    <row r="39" spans="1:10" ht="12.4" customHeight="1" x14ac:dyDescent="0.5">
      <c r="A39" s="33" t="s">
        <v>55</v>
      </c>
      <c r="B39" s="36">
        <f>$G$6</f>
        <v>2.5999999999999999E-2</v>
      </c>
      <c r="C39" s="36">
        <f>$H$6</f>
        <v>1.17E-2</v>
      </c>
      <c r="D39" s="36">
        <f>2-C39/B39</f>
        <v>1.55</v>
      </c>
      <c r="E39" s="36">
        <f>IF(D39&gt;=100%,1,IF(D39&gt;90%,0.75,IF(D39&gt;70%,0.5,IF(D39&gt;50%,0.25,0))))</f>
        <v>1</v>
      </c>
      <c r="F39" s="49">
        <f>0.3*E39</f>
        <v>0.3</v>
      </c>
      <c r="G39" s="33"/>
      <c r="H39" s="33"/>
      <c r="I39" s="35"/>
      <c r="J39" s="35"/>
    </row>
    <row r="40" spans="1:10" ht="11.65" customHeight="1" x14ac:dyDescent="0.5">
      <c r="A40" s="33" t="s">
        <v>56</v>
      </c>
      <c r="B40" s="33">
        <f>$G$7</f>
        <v>4.2</v>
      </c>
      <c r="C40" s="33">
        <f>$H$7</f>
        <v>4.59</v>
      </c>
      <c r="D40" s="36">
        <f>C40/B40</f>
        <v>1.0928571428571427</v>
      </c>
      <c r="E40" s="36">
        <f>IF(C40&gt;4.4,1,IF(C40&gt;4.2,0.5,0))</f>
        <v>1</v>
      </c>
      <c r="F40" s="49">
        <f>0.2*E40</f>
        <v>0.2</v>
      </c>
      <c r="G40" s="33"/>
      <c r="H40" s="33"/>
      <c r="I40" s="35"/>
      <c r="J40" s="35"/>
    </row>
    <row r="41" spans="1:10" ht="9.75" customHeight="1" x14ac:dyDescent="0.5">
      <c r="A41" s="33" t="s">
        <v>32</v>
      </c>
      <c r="B41" s="33"/>
      <c r="C41" s="33">
        <v>5</v>
      </c>
      <c r="D41" s="33">
        <f>IF(C41&gt;11,1,IF(C41&gt;5,0.5,IF(C41&gt;2,0.3,0)))</f>
        <v>0.3</v>
      </c>
      <c r="E41" s="36">
        <f>0.1*D41</f>
        <v>0.03</v>
      </c>
      <c r="F41" s="49">
        <f>0.1*E41*10</f>
        <v>0.03</v>
      </c>
      <c r="G41" s="36"/>
      <c r="H41" s="50"/>
      <c r="I41" s="51"/>
      <c r="J41" s="51"/>
    </row>
    <row r="42" spans="1:10" ht="10.15" customHeight="1" x14ac:dyDescent="0.5">
      <c r="A42" s="33" t="s">
        <v>5</v>
      </c>
      <c r="B42" s="33"/>
      <c r="C42" s="36">
        <f>$H$9</f>
        <v>0.43</v>
      </c>
      <c r="D42" s="33">
        <f>IF(C42&gt;65%,1,0)</f>
        <v>0</v>
      </c>
      <c r="E42" s="36">
        <f>0.1*D42</f>
        <v>0</v>
      </c>
      <c r="F42" s="49">
        <f>0.1*E42*10</f>
        <v>0</v>
      </c>
      <c r="G42" s="36"/>
      <c r="H42" s="50"/>
      <c r="I42" s="51"/>
      <c r="J42" s="51"/>
    </row>
    <row r="43" spans="1:10" ht="9.75" customHeight="1" x14ac:dyDescent="0.5">
      <c r="A43" s="52" t="s">
        <v>6</v>
      </c>
      <c r="B43" s="35"/>
      <c r="C43" s="35"/>
      <c r="D43" s="35"/>
      <c r="E43" s="35"/>
      <c r="F43" s="49">
        <f>SUM(F38:F42)</f>
        <v>0.83000000000000007</v>
      </c>
      <c r="G43" s="37">
        <f>B2*F43</f>
        <v>0.33200000000000007</v>
      </c>
      <c r="H43" s="67">
        <f>B30*G43</f>
        <v>29880.000000000007</v>
      </c>
      <c r="I43" s="51">
        <f>B30</f>
        <v>90000</v>
      </c>
      <c r="J43" s="51">
        <f>SUM(H43:I43)</f>
        <v>119880</v>
      </c>
    </row>
    <row r="44" spans="1:10" x14ac:dyDescent="0.5">
      <c r="A44" s="53"/>
      <c r="B44" s="30"/>
      <c r="C44" s="30"/>
      <c r="D44" s="30"/>
      <c r="E44" s="30"/>
      <c r="F44" s="54"/>
      <c r="G44" s="31"/>
      <c r="H44" s="39"/>
      <c r="I44" s="39"/>
      <c r="J44" s="39"/>
    </row>
    <row r="45" spans="1:10" ht="14.25" customHeight="1" x14ac:dyDescent="0.5">
      <c r="A45" s="30" t="s">
        <v>72</v>
      </c>
      <c r="B45" s="30"/>
      <c r="C45" s="30"/>
      <c r="D45" s="30"/>
      <c r="E45" s="30"/>
      <c r="F45" s="30"/>
      <c r="G45" s="30"/>
      <c r="H45" s="30"/>
      <c r="I45" s="30"/>
      <c r="J45" s="30"/>
    </row>
    <row r="46" spans="1:10" x14ac:dyDescent="0.5">
      <c r="A46" s="48" t="s">
        <v>12</v>
      </c>
      <c r="B46" s="48" t="s">
        <v>48</v>
      </c>
      <c r="C46" s="48" t="s">
        <v>49</v>
      </c>
      <c r="D46" s="48" t="s">
        <v>14</v>
      </c>
      <c r="E46" s="48"/>
      <c r="F46" s="48" t="s">
        <v>50</v>
      </c>
      <c r="G46" s="48" t="s">
        <v>51</v>
      </c>
      <c r="H46" s="48" t="s">
        <v>51</v>
      </c>
      <c r="I46" s="48" t="s">
        <v>52</v>
      </c>
      <c r="J46" s="48" t="s">
        <v>53</v>
      </c>
    </row>
    <row r="47" spans="1:10" ht="13.5" customHeight="1" x14ac:dyDescent="0.5">
      <c r="A47" s="35" t="s">
        <v>54</v>
      </c>
      <c r="B47" s="34">
        <f>$G$5</f>
        <v>700000</v>
      </c>
      <c r="C47" s="34">
        <f>$H$5</f>
        <v>712063</v>
      </c>
      <c r="D47" s="36">
        <f>C47/B47</f>
        <v>1.017232857142857</v>
      </c>
      <c r="E47" s="36">
        <f>IF(D47&gt;=100%,1,IF(D47&gt;95%,0.75,IF(D47&gt;90%,0.5,IF(D47&gt;85%,0.25,0))))</f>
        <v>1</v>
      </c>
      <c r="F47" s="49">
        <f>E47*0.3</f>
        <v>0.3</v>
      </c>
      <c r="G47" s="35"/>
      <c r="H47" s="35"/>
      <c r="I47" s="35"/>
      <c r="J47" s="35"/>
    </row>
    <row r="48" spans="1:10" ht="11.25" customHeight="1" x14ac:dyDescent="0.5">
      <c r="A48" s="35" t="s">
        <v>55</v>
      </c>
      <c r="B48" s="36">
        <f>$G$6</f>
        <v>2.5999999999999999E-2</v>
      </c>
      <c r="C48" s="36">
        <f>$H$6</f>
        <v>1.17E-2</v>
      </c>
      <c r="D48" s="36">
        <f>2-C48/B48</f>
        <v>1.55</v>
      </c>
      <c r="E48" s="36">
        <f>IF(D48&gt;=100%,1,IF(D48&gt;90%,0.75,IF(D48&gt;70%,0.5,IF(D48&gt;50%,0.25,0))))</f>
        <v>1</v>
      </c>
      <c r="F48" s="49">
        <f>0.3*E48</f>
        <v>0.3</v>
      </c>
      <c r="G48" s="35"/>
      <c r="H48" s="35"/>
      <c r="I48" s="35"/>
      <c r="J48" s="35"/>
    </row>
    <row r="49" spans="1:10" ht="10.15" customHeight="1" x14ac:dyDescent="0.5">
      <c r="A49" s="35" t="s">
        <v>56</v>
      </c>
      <c r="B49" s="33">
        <f>$G$7</f>
        <v>4.2</v>
      </c>
      <c r="C49" s="33">
        <f>$H$7</f>
        <v>4.59</v>
      </c>
      <c r="D49" s="36">
        <f>C49/B49</f>
        <v>1.0928571428571427</v>
      </c>
      <c r="E49" s="36">
        <f>IF(C49&gt;4.4,1,IF(C49&gt;4.2,0.5,0))</f>
        <v>1</v>
      </c>
      <c r="F49" s="49">
        <f>0.2*E49</f>
        <v>0.2</v>
      </c>
      <c r="G49" s="35"/>
      <c r="H49" s="35"/>
      <c r="I49" s="35"/>
      <c r="J49" s="35"/>
    </row>
    <row r="50" spans="1:10" ht="10.9" customHeight="1" x14ac:dyDescent="0.5">
      <c r="A50" s="33" t="s">
        <v>32</v>
      </c>
      <c r="B50" s="33"/>
      <c r="C50" s="33">
        <v>0</v>
      </c>
      <c r="D50" s="33">
        <f>IF(C50&gt;11,1,IF(C50&gt;5,0.5,IF(C50&gt;2,0.3,0)))</f>
        <v>0</v>
      </c>
      <c r="E50" s="36">
        <f>0.1*D50</f>
        <v>0</v>
      </c>
      <c r="F50" s="49">
        <f>0.1*E50*10</f>
        <v>0</v>
      </c>
      <c r="G50" s="36"/>
      <c r="H50" s="35"/>
      <c r="I50" s="35"/>
      <c r="J50" s="35"/>
    </row>
    <row r="51" spans="1:10" ht="9.75" customHeight="1" x14ac:dyDescent="0.5">
      <c r="A51" s="33" t="s">
        <v>5</v>
      </c>
      <c r="B51" s="33"/>
      <c r="C51" s="36">
        <f>$H$9</f>
        <v>0.43</v>
      </c>
      <c r="D51" s="33">
        <f>IF(C51&gt;65%,1,0)</f>
        <v>0</v>
      </c>
      <c r="E51" s="36">
        <f>0.1*D51</f>
        <v>0</v>
      </c>
      <c r="F51" s="49">
        <f>0.1*E51*10</f>
        <v>0</v>
      </c>
      <c r="G51" s="36"/>
      <c r="H51" s="35"/>
      <c r="I51" s="35"/>
      <c r="J51" s="35"/>
    </row>
    <row r="52" spans="1:10" ht="11.25" customHeight="1" x14ac:dyDescent="0.5">
      <c r="A52" s="52" t="s">
        <v>6</v>
      </c>
      <c r="B52" s="35"/>
      <c r="C52" s="35"/>
      <c r="D52" s="35"/>
      <c r="E52" s="35"/>
      <c r="F52" s="37">
        <f>SUM(F47:F51)</f>
        <v>0.8</v>
      </c>
      <c r="G52" s="37">
        <f>B3*F52</f>
        <v>0.27999999999999997</v>
      </c>
      <c r="H52" s="74">
        <f>B29*G52</f>
        <v>23799.999999999996</v>
      </c>
      <c r="I52" s="51">
        <v>70000</v>
      </c>
      <c r="J52" s="51">
        <f>SUM(H52:I52)</f>
        <v>93800</v>
      </c>
    </row>
    <row r="53" spans="1:10" x14ac:dyDescent="0.5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0.5" customHeight="1" x14ac:dyDescent="0.5">
      <c r="A54" s="57" t="s">
        <v>73</v>
      </c>
      <c r="B54" s="30"/>
      <c r="C54" s="30"/>
      <c r="D54" s="30"/>
      <c r="E54" s="30"/>
      <c r="F54" s="30"/>
      <c r="G54" s="30"/>
      <c r="H54" s="30"/>
      <c r="I54" s="30"/>
      <c r="J54" s="30"/>
    </row>
    <row r="55" spans="1:10" x14ac:dyDescent="0.5">
      <c r="A55" s="48" t="s">
        <v>12</v>
      </c>
      <c r="B55" s="48" t="s">
        <v>48</v>
      </c>
      <c r="C55" s="48" t="s">
        <v>49</v>
      </c>
      <c r="D55" s="48" t="s">
        <v>14</v>
      </c>
      <c r="E55" s="48"/>
      <c r="F55" s="48" t="s">
        <v>50</v>
      </c>
      <c r="G55" s="48" t="s">
        <v>51</v>
      </c>
      <c r="H55" s="48" t="s">
        <v>51</v>
      </c>
      <c r="I55" s="48" t="s">
        <v>52</v>
      </c>
      <c r="J55" s="48" t="s">
        <v>53</v>
      </c>
    </row>
    <row r="56" spans="1:10" ht="10.5" customHeight="1" x14ac:dyDescent="0.5">
      <c r="A56" s="35" t="s">
        <v>54</v>
      </c>
      <c r="B56" s="34">
        <f>$G$5</f>
        <v>700000</v>
      </c>
      <c r="C56" s="34">
        <f>$H$5</f>
        <v>712063</v>
      </c>
      <c r="D56" s="36">
        <f>C56/B56</f>
        <v>1.017232857142857</v>
      </c>
      <c r="E56" s="36">
        <f>IF(D56&gt;=100%,1,IF(D56&gt;95%,0.75,IF(D56&gt;90%,0.5,IF(D56&gt;85%,0.25,0))))</f>
        <v>1</v>
      </c>
      <c r="F56" s="49">
        <f>E56*0.3</f>
        <v>0.3</v>
      </c>
      <c r="G56" s="35"/>
      <c r="H56" s="35"/>
      <c r="I56" s="35"/>
      <c r="J56" s="35"/>
    </row>
    <row r="57" spans="1:10" ht="9.75" customHeight="1" x14ac:dyDescent="0.5">
      <c r="A57" s="35" t="s">
        <v>55</v>
      </c>
      <c r="B57" s="36">
        <f>$G$6</f>
        <v>2.5999999999999999E-2</v>
      </c>
      <c r="C57" s="36">
        <f>$H$6</f>
        <v>1.17E-2</v>
      </c>
      <c r="D57" s="36">
        <f>2-C57/B57</f>
        <v>1.55</v>
      </c>
      <c r="E57" s="36">
        <f>IF(D57&gt;=100%,1,IF(D57&gt;90%,0.75,IF(D57&gt;70%,0.5,IF(D57&gt;50%,0.25,0))))</f>
        <v>1</v>
      </c>
      <c r="F57" s="49">
        <f>0.3*E57</f>
        <v>0.3</v>
      </c>
      <c r="G57" s="35"/>
      <c r="H57" s="35"/>
      <c r="I57" s="35"/>
      <c r="J57" s="35"/>
    </row>
    <row r="58" spans="1:10" ht="9" customHeight="1" x14ac:dyDescent="0.5">
      <c r="A58" s="35" t="s">
        <v>56</v>
      </c>
      <c r="B58" s="33">
        <f>$G$7</f>
        <v>4.2</v>
      </c>
      <c r="C58" s="33">
        <f>$H$7</f>
        <v>4.59</v>
      </c>
      <c r="D58" s="36">
        <f>C58/B58</f>
        <v>1.0928571428571427</v>
      </c>
      <c r="E58" s="36">
        <f>IF(C58&gt;4.4,1,IF(C58&gt;4.2,0.5,0))</f>
        <v>1</v>
      </c>
      <c r="F58" s="49">
        <f>0.2*E58</f>
        <v>0.2</v>
      </c>
      <c r="G58" s="35"/>
      <c r="H58" s="35"/>
      <c r="I58" s="35"/>
      <c r="J58" s="35"/>
    </row>
    <row r="59" spans="1:10" ht="10.15" customHeight="1" x14ac:dyDescent="0.5">
      <c r="A59" s="33" t="s">
        <v>32</v>
      </c>
      <c r="B59" s="33"/>
      <c r="C59" s="33">
        <v>1</v>
      </c>
      <c r="D59" s="33">
        <f>IF(C59&gt;11,1,IF(C59&gt;5,0.5,IF(C59&gt;2,0.3,0)))</f>
        <v>0</v>
      </c>
      <c r="E59" s="36">
        <f>0.1*D59</f>
        <v>0</v>
      </c>
      <c r="F59" s="49">
        <f>0.1*E59*10</f>
        <v>0</v>
      </c>
      <c r="G59" s="36"/>
      <c r="H59" s="35"/>
      <c r="I59" s="35"/>
      <c r="J59" s="35"/>
    </row>
    <row r="60" spans="1:10" ht="9.75" customHeight="1" x14ac:dyDescent="0.5">
      <c r="A60" s="33" t="s">
        <v>5</v>
      </c>
      <c r="B60" s="33"/>
      <c r="C60" s="36">
        <f>$H$9</f>
        <v>0.43</v>
      </c>
      <c r="D60" s="33">
        <f>IF(C60&gt;65%,1,0)</f>
        <v>0</v>
      </c>
      <c r="E60" s="36">
        <f>0.1*D60</f>
        <v>0</v>
      </c>
      <c r="F60" s="49">
        <f>0.1*E60*10</f>
        <v>0</v>
      </c>
      <c r="G60" s="36"/>
      <c r="H60" s="35"/>
      <c r="I60" s="35"/>
      <c r="J60" s="35"/>
    </row>
    <row r="61" spans="1:10" ht="11.25" customHeight="1" x14ac:dyDescent="0.5">
      <c r="A61" s="52" t="s">
        <v>6</v>
      </c>
      <c r="B61" s="35"/>
      <c r="C61" s="35"/>
      <c r="D61" s="35"/>
      <c r="E61" s="35"/>
      <c r="F61" s="37">
        <f>SUM(F56:F60)</f>
        <v>0.8</v>
      </c>
      <c r="G61" s="73">
        <f>B4*F61</f>
        <v>0.24</v>
      </c>
      <c r="H61" s="67">
        <f>B31*G61</f>
        <v>16800</v>
      </c>
      <c r="I61" s="51">
        <f>B31</f>
        <v>70000</v>
      </c>
      <c r="J61" s="51">
        <f>SUM(H61:I61)</f>
        <v>86800</v>
      </c>
    </row>
    <row r="62" spans="1:10" ht="11.25" customHeight="1" x14ac:dyDescent="0.5">
      <c r="A62" s="68"/>
      <c r="B62" s="69"/>
      <c r="C62" s="69"/>
      <c r="D62" s="69"/>
      <c r="E62" s="69"/>
      <c r="F62" s="70"/>
      <c r="G62" s="70"/>
      <c r="H62" s="71"/>
      <c r="I62" s="72"/>
      <c r="J62" s="72"/>
    </row>
    <row r="63" spans="1:10" ht="11.25" customHeight="1" x14ac:dyDescent="0.5">
      <c r="A63" s="57" t="s">
        <v>74</v>
      </c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1.25" customHeight="1" x14ac:dyDescent="0.5">
      <c r="A64" s="48" t="s">
        <v>12</v>
      </c>
      <c r="B64" s="48" t="s">
        <v>48</v>
      </c>
      <c r="C64" s="48" t="s">
        <v>49</v>
      </c>
      <c r="D64" s="48" t="s">
        <v>14</v>
      </c>
      <c r="E64" s="48"/>
      <c r="F64" s="48" t="s">
        <v>50</v>
      </c>
      <c r="G64" s="48" t="s">
        <v>51</v>
      </c>
      <c r="H64" s="48" t="s">
        <v>51</v>
      </c>
      <c r="I64" s="48" t="s">
        <v>52</v>
      </c>
      <c r="J64" s="48" t="s">
        <v>53</v>
      </c>
    </row>
    <row r="65" spans="1:10" ht="11.25" customHeight="1" x14ac:dyDescent="0.5">
      <c r="A65" s="35" t="s">
        <v>54</v>
      </c>
      <c r="B65" s="34">
        <f>$G$5</f>
        <v>700000</v>
      </c>
      <c r="C65" s="34">
        <f>$H$5</f>
        <v>712063</v>
      </c>
      <c r="D65" s="36">
        <f>C65/B65</f>
        <v>1.017232857142857</v>
      </c>
      <c r="E65" s="36">
        <f>IF(D65&gt;=100%,1,IF(D65&gt;95%,0.75,IF(D65&gt;90%,0.5,IF(D65&gt;85%,0.25,0))))</f>
        <v>1</v>
      </c>
      <c r="F65" s="49">
        <f>E65*0.3</f>
        <v>0.3</v>
      </c>
      <c r="G65" s="35"/>
      <c r="H65" s="35"/>
      <c r="I65" s="35"/>
      <c r="J65" s="35"/>
    </row>
    <row r="66" spans="1:10" ht="11.25" customHeight="1" x14ac:dyDescent="0.5">
      <c r="A66" s="35" t="s">
        <v>55</v>
      </c>
      <c r="B66" s="36">
        <f>$G$6</f>
        <v>2.5999999999999999E-2</v>
      </c>
      <c r="C66" s="36">
        <f>$H$6</f>
        <v>1.17E-2</v>
      </c>
      <c r="D66" s="36">
        <f>2-C66/B66</f>
        <v>1.55</v>
      </c>
      <c r="E66" s="36">
        <f>IF(D66&gt;=100%,1,IF(D66&gt;90%,0.75,IF(D66&gt;70%,0.5,IF(D66&gt;50%,0.25,0))))</f>
        <v>1</v>
      </c>
      <c r="F66" s="49">
        <f>0.3*E66</f>
        <v>0.3</v>
      </c>
      <c r="G66" s="35"/>
      <c r="H66" s="35"/>
      <c r="I66" s="35"/>
      <c r="J66" s="35"/>
    </row>
    <row r="67" spans="1:10" ht="11.25" customHeight="1" x14ac:dyDescent="0.5">
      <c r="A67" s="35" t="s">
        <v>56</v>
      </c>
      <c r="B67" s="33">
        <f>$G$7</f>
        <v>4.2</v>
      </c>
      <c r="C67" s="33">
        <f>$H$7</f>
        <v>4.59</v>
      </c>
      <c r="D67" s="36">
        <f>C67/B67</f>
        <v>1.0928571428571427</v>
      </c>
      <c r="E67" s="36">
        <f>IF(C67&gt;4.4,1,IF(C67&gt;4.2,0.5,0))</f>
        <v>1</v>
      </c>
      <c r="F67" s="49">
        <f>0.2*E67</f>
        <v>0.2</v>
      </c>
      <c r="G67" s="35"/>
      <c r="H67" s="35"/>
      <c r="I67" s="35"/>
      <c r="J67" s="35"/>
    </row>
    <row r="68" spans="1:10" ht="11.25" customHeight="1" x14ac:dyDescent="0.5">
      <c r="A68" s="33" t="s">
        <v>32</v>
      </c>
      <c r="B68" s="33"/>
      <c r="C68" s="33">
        <v>1</v>
      </c>
      <c r="D68" s="33">
        <f>IF(C68&gt;11,1,IF(C68&gt;5,0.5,IF(C68&gt;2,0.3,0)))</f>
        <v>0</v>
      </c>
      <c r="E68" s="36">
        <f>0.1*D68</f>
        <v>0</v>
      </c>
      <c r="F68" s="49">
        <f>0.1*E68*10</f>
        <v>0</v>
      </c>
      <c r="G68" s="36"/>
      <c r="H68" s="35"/>
      <c r="I68" s="35"/>
      <c r="J68" s="35"/>
    </row>
    <row r="69" spans="1:10" ht="11.25" customHeight="1" x14ac:dyDescent="0.5">
      <c r="A69" s="33" t="s">
        <v>5</v>
      </c>
      <c r="B69" s="33"/>
      <c r="C69" s="36">
        <f>$H$9</f>
        <v>0.43</v>
      </c>
      <c r="D69" s="33">
        <f>IF(C69&gt;65%,1,0)</f>
        <v>0</v>
      </c>
      <c r="E69" s="36">
        <f>0.1*D69</f>
        <v>0</v>
      </c>
      <c r="F69" s="49">
        <f>0.1*E69*10</f>
        <v>0</v>
      </c>
      <c r="G69" s="36"/>
      <c r="H69" s="35"/>
      <c r="I69" s="35"/>
      <c r="J69" s="35"/>
    </row>
    <row r="70" spans="1:10" x14ac:dyDescent="0.5">
      <c r="A70" s="52" t="s">
        <v>6</v>
      </c>
      <c r="B70" s="35"/>
      <c r="C70" s="35"/>
      <c r="D70" s="35"/>
      <c r="E70" s="35"/>
      <c r="F70" s="37">
        <f>SUM(F65:F69)</f>
        <v>0.8</v>
      </c>
      <c r="G70" s="37">
        <f>B13*F70</f>
        <v>0</v>
      </c>
      <c r="H70" s="67">
        <f>B40*G70</f>
        <v>0</v>
      </c>
      <c r="I70" s="51">
        <v>70000</v>
      </c>
      <c r="J70" s="51">
        <f>SUM(H70:I70)</f>
        <v>70000</v>
      </c>
    </row>
    <row r="71" spans="1:10" x14ac:dyDescent="0.5">
      <c r="A71" s="57" t="s">
        <v>58</v>
      </c>
      <c r="B71" s="30"/>
      <c r="C71" s="30"/>
      <c r="D71" s="30"/>
      <c r="E71" s="30"/>
      <c r="F71" s="30"/>
      <c r="G71" s="30"/>
      <c r="H71" s="30"/>
      <c r="I71" s="30"/>
      <c r="J71" s="30"/>
    </row>
    <row r="72" spans="1:10" x14ac:dyDescent="0.5">
      <c r="A72" s="30"/>
      <c r="B72" s="30" t="s">
        <v>65</v>
      </c>
      <c r="C72" s="55">
        <f>168+8</f>
        <v>176</v>
      </c>
      <c r="D72" s="30" t="s">
        <v>66</v>
      </c>
      <c r="E72" s="55">
        <v>265</v>
      </c>
      <c r="F72" s="30"/>
      <c r="G72" s="30"/>
      <c r="H72" s="30"/>
      <c r="I72" s="30"/>
      <c r="J72" s="30"/>
    </row>
    <row r="73" spans="1:10" x14ac:dyDescent="0.5">
      <c r="A73" s="48" t="s">
        <v>12</v>
      </c>
      <c r="B73" s="48" t="s">
        <v>48</v>
      </c>
      <c r="C73" s="48" t="s">
        <v>49</v>
      </c>
      <c r="D73" s="48" t="s">
        <v>14</v>
      </c>
      <c r="E73" s="48"/>
      <c r="F73" s="48" t="s">
        <v>50</v>
      </c>
      <c r="G73" s="48" t="s">
        <v>51</v>
      </c>
      <c r="H73" s="48" t="s">
        <v>51</v>
      </c>
      <c r="I73" s="48" t="s">
        <v>52</v>
      </c>
      <c r="J73" s="48" t="s">
        <v>53</v>
      </c>
    </row>
    <row r="74" spans="1:10" ht="12.4" customHeight="1" x14ac:dyDescent="0.5">
      <c r="A74" s="35" t="s">
        <v>54</v>
      </c>
      <c r="B74" s="34">
        <f>$G$5</f>
        <v>700000</v>
      </c>
      <c r="C74" s="34">
        <f>$H$5</f>
        <v>712063</v>
      </c>
      <c r="D74" s="36">
        <f>C74/B74</f>
        <v>1.017232857142857</v>
      </c>
      <c r="E74" s="36">
        <f>IF(D74&gt;=100%,1,IF(D74&gt;95%,0.75,IF(D74&gt;90%,0.5,IF(D74&gt;85%,0.25,0))))</f>
        <v>1</v>
      </c>
      <c r="F74" s="49">
        <f>E74*0.3</f>
        <v>0.3</v>
      </c>
      <c r="G74" s="35"/>
      <c r="H74" s="35"/>
      <c r="I74" s="35"/>
      <c r="J74" s="35"/>
    </row>
    <row r="75" spans="1:10" ht="10.15" customHeight="1" x14ac:dyDescent="0.5">
      <c r="A75" s="35" t="s">
        <v>55</v>
      </c>
      <c r="B75" s="36">
        <f>$G$6</f>
        <v>2.5999999999999999E-2</v>
      </c>
      <c r="C75" s="36">
        <f>$H$6</f>
        <v>1.17E-2</v>
      </c>
      <c r="D75" s="36">
        <f>2-C75/B75</f>
        <v>1.55</v>
      </c>
      <c r="E75" s="36">
        <f>IF(D75&gt;=100%,1,IF(D75&gt;90%,0.75,IF(D75&gt;70%,0.5,IF(D75&gt;50%,0.25,0))))</f>
        <v>1</v>
      </c>
      <c r="F75" s="49">
        <f>0.3*E75</f>
        <v>0.3</v>
      </c>
      <c r="G75" s="35"/>
      <c r="H75" s="35"/>
      <c r="I75" s="35"/>
      <c r="J75" s="35"/>
    </row>
    <row r="76" spans="1:10" ht="9.75" customHeight="1" x14ac:dyDescent="0.5">
      <c r="A76" s="35" t="s">
        <v>56</v>
      </c>
      <c r="B76" s="33">
        <f>$G$7</f>
        <v>4.2</v>
      </c>
      <c r="C76" s="33">
        <f>$H$7</f>
        <v>4.59</v>
      </c>
      <c r="D76" s="36">
        <f>C76/B76</f>
        <v>1.0928571428571427</v>
      </c>
      <c r="E76" s="36">
        <f>IF(C76&gt;4.4,1,IF(C76&gt;4.2,0.5,0))</f>
        <v>1</v>
      </c>
      <c r="F76" s="49">
        <f>0.2*E76</f>
        <v>0.2</v>
      </c>
      <c r="G76" s="35"/>
      <c r="H76" s="35"/>
      <c r="I76" s="35"/>
      <c r="J76" s="35"/>
    </row>
    <row r="77" spans="1:10" ht="9" customHeight="1" x14ac:dyDescent="0.5">
      <c r="A77" s="33" t="s">
        <v>32</v>
      </c>
      <c r="B77" s="33"/>
      <c r="C77" s="33">
        <v>1</v>
      </c>
      <c r="D77" s="33">
        <f>IF(C77&gt;11,1,IF(C77&gt;5,0.5,IF(C77&gt;2,0.3,0)))</f>
        <v>0</v>
      </c>
      <c r="E77" s="36">
        <f>0.1*D77</f>
        <v>0</v>
      </c>
      <c r="F77" s="49">
        <f>0.1*E77*10</f>
        <v>0</v>
      </c>
      <c r="G77" s="35"/>
      <c r="H77" s="35"/>
      <c r="I77" s="35"/>
      <c r="J77" s="35"/>
    </row>
    <row r="78" spans="1:10" ht="11.25" customHeight="1" x14ac:dyDescent="0.5">
      <c r="A78" s="33" t="s">
        <v>5</v>
      </c>
      <c r="B78" s="33"/>
      <c r="C78" s="36">
        <f>$H$9</f>
        <v>0.43</v>
      </c>
      <c r="D78" s="33">
        <f>IF(C78&gt;65%,1,0)</f>
        <v>0</v>
      </c>
      <c r="E78" s="36">
        <f>0.1*D78</f>
        <v>0</v>
      </c>
      <c r="F78" s="49">
        <f>0.1*E78*10</f>
        <v>0</v>
      </c>
      <c r="G78" s="35"/>
      <c r="H78" s="35"/>
      <c r="I78" s="35"/>
      <c r="J78" s="35"/>
    </row>
    <row r="79" spans="1:10" ht="9.75" customHeight="1" x14ac:dyDescent="0.5">
      <c r="A79" s="52" t="s">
        <v>6</v>
      </c>
      <c r="B79" s="35"/>
      <c r="C79" s="35"/>
      <c r="D79" s="35"/>
      <c r="E79" s="33"/>
      <c r="F79" s="37">
        <f>SUM(F74:F78)</f>
        <v>0.8</v>
      </c>
      <c r="G79" s="73">
        <f>$B$5*F79</f>
        <v>0.16000000000000003</v>
      </c>
      <c r="H79" s="67">
        <f>I79*G79</f>
        <v>7462.4000000000015</v>
      </c>
      <c r="I79" s="51">
        <f>C72*E72</f>
        <v>46640</v>
      </c>
      <c r="J79" s="51">
        <f>SUM(H79:I79)</f>
        <v>54102.400000000001</v>
      </c>
    </row>
    <row r="80" spans="1:10" x14ac:dyDescent="0.5">
      <c r="A80" s="53"/>
      <c r="B80" s="30"/>
      <c r="C80" s="30"/>
      <c r="D80" s="30"/>
      <c r="E80" s="30"/>
      <c r="F80" s="31"/>
      <c r="G80" s="31"/>
      <c r="H80" s="39"/>
      <c r="I80" s="39"/>
      <c r="J80" s="39"/>
    </row>
    <row r="81" spans="1:10" x14ac:dyDescent="0.5">
      <c r="A81" s="30"/>
      <c r="B81" s="30" t="s">
        <v>65</v>
      </c>
      <c r="C81" s="55">
        <v>84</v>
      </c>
      <c r="D81" s="30" t="s">
        <v>66</v>
      </c>
      <c r="E81" s="55">
        <v>220</v>
      </c>
      <c r="F81" s="30"/>
      <c r="G81" s="30"/>
      <c r="H81" s="30"/>
      <c r="I81" s="30"/>
      <c r="J81" s="30"/>
    </row>
    <row r="82" spans="1:10" x14ac:dyDescent="0.5">
      <c r="A82" s="48" t="s">
        <v>12</v>
      </c>
      <c r="B82" s="48" t="s">
        <v>48</v>
      </c>
      <c r="C82" s="48" t="s">
        <v>49</v>
      </c>
      <c r="D82" s="48" t="s">
        <v>14</v>
      </c>
      <c r="E82" s="48"/>
      <c r="F82" s="48" t="s">
        <v>50</v>
      </c>
      <c r="G82" s="48" t="s">
        <v>51</v>
      </c>
      <c r="H82" s="48" t="s">
        <v>51</v>
      </c>
      <c r="I82" s="48" t="s">
        <v>52</v>
      </c>
      <c r="J82" s="48" t="s">
        <v>53</v>
      </c>
    </row>
    <row r="83" spans="1:10" x14ac:dyDescent="0.5">
      <c r="A83" s="35" t="s">
        <v>54</v>
      </c>
      <c r="B83" s="34">
        <f>$G$5</f>
        <v>700000</v>
      </c>
      <c r="C83" s="34">
        <f>$H$5</f>
        <v>712063</v>
      </c>
      <c r="D83" s="36">
        <f>C83/B83</f>
        <v>1.017232857142857</v>
      </c>
      <c r="E83" s="36">
        <f>IF(D83&gt;=100%,1,IF(D83&gt;95%,0.75,IF(D83&gt;90%,0.5,IF(D83&gt;85%,0.25,0))))</f>
        <v>1</v>
      </c>
      <c r="F83" s="49">
        <f>E83*0.3</f>
        <v>0.3</v>
      </c>
      <c r="G83" s="35"/>
      <c r="H83" s="35"/>
      <c r="I83" s="35"/>
      <c r="J83" s="35"/>
    </row>
    <row r="84" spans="1:10" x14ac:dyDescent="0.5">
      <c r="A84" s="35" t="s">
        <v>55</v>
      </c>
      <c r="B84" s="36">
        <f>$G$6</f>
        <v>2.5999999999999999E-2</v>
      </c>
      <c r="C84" s="36">
        <f>$H$6</f>
        <v>1.17E-2</v>
      </c>
      <c r="D84" s="36">
        <f>2-C84/B84</f>
        <v>1.55</v>
      </c>
      <c r="E84" s="36">
        <f>IF(D84&gt;=100%,1,IF(D84&gt;90%,0.75,IF(D84&gt;70%,0.5,IF(D84&gt;50%,0.25,0))))</f>
        <v>1</v>
      </c>
      <c r="F84" s="49">
        <f>0.3*E84</f>
        <v>0.3</v>
      </c>
      <c r="G84" s="35"/>
      <c r="H84" s="35"/>
      <c r="I84" s="35"/>
      <c r="J84" s="35"/>
    </row>
    <row r="85" spans="1:10" x14ac:dyDescent="0.5">
      <c r="A85" s="35" t="s">
        <v>56</v>
      </c>
      <c r="B85" s="33">
        <f>$G$7</f>
        <v>4.2</v>
      </c>
      <c r="C85" s="33">
        <f>$H$7</f>
        <v>4.59</v>
      </c>
      <c r="D85" s="36">
        <f>C85/B85</f>
        <v>1.0928571428571427</v>
      </c>
      <c r="E85" s="36">
        <f>IF(C85&gt;4.4,1,IF(C85&gt;4.2,0.5,0))</f>
        <v>1</v>
      </c>
      <c r="F85" s="49">
        <f>0.2*E85</f>
        <v>0.2</v>
      </c>
      <c r="G85" s="35"/>
      <c r="H85" s="35"/>
      <c r="I85" s="35"/>
      <c r="J85" s="35"/>
    </row>
    <row r="86" spans="1:10" x14ac:dyDescent="0.5">
      <c r="A86" s="33" t="s">
        <v>32</v>
      </c>
      <c r="B86" s="33"/>
      <c r="C86" s="33">
        <v>1</v>
      </c>
      <c r="D86" s="33">
        <f>IF(C86&gt;11,1,IF(C86&gt;5,0.5,IF(C86&gt;2,0.3,0)))</f>
        <v>0</v>
      </c>
      <c r="E86" s="36">
        <f>0.1*D86</f>
        <v>0</v>
      </c>
      <c r="F86" s="49">
        <f>0.1*E86*10</f>
        <v>0</v>
      </c>
      <c r="G86" s="35"/>
      <c r="H86" s="35"/>
      <c r="I86" s="35"/>
      <c r="J86" s="35"/>
    </row>
    <row r="87" spans="1:10" x14ac:dyDescent="0.5">
      <c r="A87" s="33" t="s">
        <v>5</v>
      </c>
      <c r="B87" s="33"/>
      <c r="C87" s="36">
        <f>$H$9</f>
        <v>0.43</v>
      </c>
      <c r="D87" s="33">
        <f>IF(C87&gt;65%,1,0)</f>
        <v>0</v>
      </c>
      <c r="E87" s="36">
        <f>0.1*D87</f>
        <v>0</v>
      </c>
      <c r="F87" s="49">
        <f>0.1*E87*10</f>
        <v>0</v>
      </c>
      <c r="G87" s="35"/>
      <c r="H87" s="35"/>
      <c r="I87" s="35"/>
      <c r="J87" s="35"/>
    </row>
    <row r="88" spans="1:10" x14ac:dyDescent="0.5">
      <c r="A88" s="52" t="s">
        <v>6</v>
      </c>
      <c r="B88" s="35"/>
      <c r="C88" s="35"/>
      <c r="D88" s="35"/>
      <c r="E88" s="33"/>
      <c r="F88" s="37">
        <f>SUM(F83:F87)</f>
        <v>0.8</v>
      </c>
      <c r="G88" s="73">
        <f>$B$5*F88</f>
        <v>0.16000000000000003</v>
      </c>
      <c r="H88" s="67">
        <f>I88*G88</f>
        <v>2956.8000000000006</v>
      </c>
      <c r="I88" s="51">
        <f>C81*E81</f>
        <v>18480</v>
      </c>
      <c r="J88" s="51">
        <f>SUM(H88:I88)</f>
        <v>21436.799999999999</v>
      </c>
    </row>
    <row r="89" spans="1:10" x14ac:dyDescent="0.5">
      <c r="A89" s="30"/>
      <c r="B89" s="30"/>
      <c r="C89" s="30"/>
      <c r="D89" s="30"/>
      <c r="E89" s="30"/>
      <c r="F89" s="30"/>
      <c r="G89" s="30"/>
      <c r="H89" s="30"/>
      <c r="I89" s="30"/>
      <c r="J89" s="30"/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topLeftCell="A52" zoomScale="170" zoomScaleNormal="170" workbookViewId="0">
      <selection activeCell="H72" sqref="H72"/>
    </sheetView>
  </sheetViews>
  <sheetFormatPr defaultColWidth="11.5" defaultRowHeight="15.75" x14ac:dyDescent="0.5"/>
  <cols>
    <col min="1" max="1" width="20.9375" customWidth="1"/>
    <col min="2" max="2" width="9.9375" customWidth="1"/>
    <col min="3" max="3" width="7.4375" customWidth="1"/>
    <col min="4" max="4" width="10.5625" customWidth="1"/>
    <col min="5" max="6" width="8.5625" customWidth="1"/>
    <col min="7" max="7" width="7.25" customWidth="1"/>
    <col min="8" max="8" width="7.3125" customWidth="1"/>
    <col min="9" max="9" width="6.5625" customWidth="1"/>
    <col min="10" max="10" width="9.125" customWidth="1"/>
  </cols>
  <sheetData>
    <row r="1" spans="1:10" x14ac:dyDescent="0.5">
      <c r="A1" s="30"/>
      <c r="B1" s="79"/>
      <c r="C1" s="79"/>
      <c r="D1" s="79"/>
      <c r="E1" s="79"/>
      <c r="F1" s="79"/>
      <c r="G1" s="30"/>
      <c r="H1" s="30"/>
      <c r="I1" s="30"/>
      <c r="J1" s="30"/>
    </row>
    <row r="2" spans="1:10" x14ac:dyDescent="0.5">
      <c r="A2" s="58" t="s">
        <v>9</v>
      </c>
      <c r="B2" s="59">
        <v>0.4</v>
      </c>
      <c r="C2" s="58" t="s">
        <v>10</v>
      </c>
      <c r="D2" s="58"/>
      <c r="E2" s="30"/>
      <c r="F2" s="60" t="s">
        <v>64</v>
      </c>
      <c r="G2" s="60"/>
      <c r="H2" s="60"/>
      <c r="I2" s="30"/>
      <c r="J2" s="30"/>
    </row>
    <row r="3" spans="1:10" x14ac:dyDescent="0.5">
      <c r="A3" s="58" t="s">
        <v>9</v>
      </c>
      <c r="B3" s="59">
        <v>0.35</v>
      </c>
      <c r="C3" s="58" t="s">
        <v>59</v>
      </c>
      <c r="D3" s="58"/>
      <c r="E3" s="30"/>
      <c r="F3" s="61" t="s">
        <v>75</v>
      </c>
      <c r="G3" s="60"/>
      <c r="H3" s="60"/>
      <c r="I3" s="30"/>
      <c r="J3" s="30"/>
    </row>
    <row r="4" spans="1:10" x14ac:dyDescent="0.5">
      <c r="A4" s="58" t="s">
        <v>9</v>
      </c>
      <c r="B4" s="59">
        <v>0.3</v>
      </c>
      <c r="C4" s="58" t="s">
        <v>11</v>
      </c>
      <c r="D4" s="58"/>
      <c r="E4" s="30"/>
      <c r="F4" s="66" t="s">
        <v>12</v>
      </c>
      <c r="G4" s="66" t="s">
        <v>48</v>
      </c>
      <c r="H4" s="66" t="s">
        <v>49</v>
      </c>
      <c r="I4" s="30"/>
      <c r="J4" s="30"/>
    </row>
    <row r="5" spans="1:10" x14ac:dyDescent="0.5">
      <c r="A5" s="58" t="s">
        <v>9</v>
      </c>
      <c r="B5" s="59">
        <v>0.2</v>
      </c>
      <c r="C5" s="58" t="s">
        <v>60</v>
      </c>
      <c r="D5" s="58"/>
      <c r="E5" s="30"/>
      <c r="F5" s="62" t="s">
        <v>54</v>
      </c>
      <c r="G5" s="63">
        <v>950000</v>
      </c>
      <c r="H5" s="63">
        <v>886260</v>
      </c>
      <c r="I5" s="30"/>
      <c r="J5" s="30"/>
    </row>
    <row r="6" spans="1:10" x14ac:dyDescent="0.5">
      <c r="A6" s="65" t="s">
        <v>12</v>
      </c>
      <c r="B6" s="65" t="s">
        <v>13</v>
      </c>
      <c r="C6" s="65" t="s">
        <v>14</v>
      </c>
      <c r="D6" s="65" t="s">
        <v>15</v>
      </c>
      <c r="E6" s="30"/>
      <c r="F6" s="62" t="s">
        <v>55</v>
      </c>
      <c r="G6" s="64">
        <v>2.5999999999999999E-2</v>
      </c>
      <c r="H6" s="64">
        <v>2.2100000000000002E-2</v>
      </c>
      <c r="I6" s="30"/>
      <c r="J6" s="30"/>
    </row>
    <row r="7" spans="1:10" x14ac:dyDescent="0.5">
      <c r="A7" s="35"/>
      <c r="B7" s="35"/>
      <c r="C7" s="35"/>
      <c r="D7" s="35"/>
      <c r="E7" s="30"/>
      <c r="F7" s="62" t="s">
        <v>56</v>
      </c>
      <c r="G7" s="62">
        <v>4.2</v>
      </c>
      <c r="H7" s="62">
        <v>4.59</v>
      </c>
      <c r="I7" s="30"/>
      <c r="J7" s="30"/>
    </row>
    <row r="8" spans="1:10" ht="9.75" customHeight="1" x14ac:dyDescent="0.5">
      <c r="A8" s="35" t="s">
        <v>67</v>
      </c>
      <c r="B8" s="37">
        <v>0.3</v>
      </c>
      <c r="C8" s="35" t="s">
        <v>17</v>
      </c>
      <c r="D8" s="35">
        <v>0</v>
      </c>
      <c r="E8" s="30"/>
      <c r="F8" s="62" t="s">
        <v>32</v>
      </c>
      <c r="G8" s="62"/>
      <c r="H8" s="62"/>
      <c r="I8" s="30"/>
      <c r="J8" s="30"/>
    </row>
    <row r="9" spans="1:10" ht="10.15" customHeight="1" x14ac:dyDescent="0.5">
      <c r="A9" s="35"/>
      <c r="B9" s="35"/>
      <c r="C9" s="35" t="s">
        <v>18</v>
      </c>
      <c r="D9" s="35">
        <v>0.25</v>
      </c>
      <c r="E9" s="30"/>
      <c r="F9" s="62" t="s">
        <v>5</v>
      </c>
      <c r="G9" s="62"/>
      <c r="H9" s="64">
        <v>0.47</v>
      </c>
      <c r="I9" s="30"/>
      <c r="J9" s="30"/>
    </row>
    <row r="10" spans="1:10" ht="9.75" customHeight="1" x14ac:dyDescent="0.5">
      <c r="A10" s="35"/>
      <c r="B10" s="35"/>
      <c r="C10" s="35" t="s">
        <v>19</v>
      </c>
      <c r="D10" s="35">
        <v>0.5</v>
      </c>
      <c r="E10" s="30"/>
      <c r="F10" s="60"/>
      <c r="G10" s="60"/>
      <c r="H10" s="60"/>
      <c r="I10" s="30"/>
      <c r="J10" s="30"/>
    </row>
    <row r="11" spans="1:10" ht="10.15" customHeight="1" x14ac:dyDescent="0.5">
      <c r="A11" s="35"/>
      <c r="B11" s="35"/>
      <c r="C11" s="35" t="s">
        <v>20</v>
      </c>
      <c r="D11" s="35">
        <v>0.75</v>
      </c>
      <c r="E11" s="30"/>
      <c r="F11" s="30"/>
      <c r="G11" s="30"/>
      <c r="H11" s="30"/>
      <c r="I11" s="30"/>
      <c r="J11" s="30"/>
    </row>
    <row r="12" spans="1:10" ht="9.75" customHeight="1" x14ac:dyDescent="0.5">
      <c r="A12" s="35"/>
      <c r="B12" s="35"/>
      <c r="C12" s="35" t="s">
        <v>21</v>
      </c>
      <c r="D12" s="35">
        <v>1</v>
      </c>
      <c r="E12" s="30"/>
      <c r="F12" s="30"/>
      <c r="G12" s="30"/>
      <c r="H12" s="30"/>
      <c r="I12" s="30"/>
      <c r="J12" s="30"/>
    </row>
    <row r="13" spans="1:10" ht="7.9" customHeight="1" x14ac:dyDescent="0.5">
      <c r="A13" s="35"/>
      <c r="B13" s="35"/>
      <c r="C13" s="35"/>
      <c r="D13" s="35"/>
      <c r="E13" s="30"/>
      <c r="F13" s="30"/>
      <c r="G13" s="30"/>
      <c r="H13" s="30"/>
      <c r="I13" s="30"/>
      <c r="J13" s="30"/>
    </row>
    <row r="14" spans="1:10" ht="11.65" customHeight="1" x14ac:dyDescent="0.5">
      <c r="A14" s="35" t="s">
        <v>22</v>
      </c>
      <c r="B14" s="37">
        <v>0.3</v>
      </c>
      <c r="C14" s="35" t="s">
        <v>23</v>
      </c>
      <c r="D14" s="35">
        <v>1</v>
      </c>
      <c r="E14" s="38"/>
      <c r="F14" s="30"/>
      <c r="G14" s="30"/>
      <c r="H14" s="30"/>
      <c r="I14" s="30"/>
      <c r="J14" s="30"/>
    </row>
    <row r="15" spans="1:10" ht="10.5" customHeight="1" x14ac:dyDescent="0.5">
      <c r="A15" s="35"/>
      <c r="B15" s="35"/>
      <c r="C15" s="35" t="s">
        <v>24</v>
      </c>
      <c r="D15" s="35">
        <v>0.75</v>
      </c>
      <c r="E15" s="31"/>
      <c r="F15" s="30"/>
      <c r="G15" s="30"/>
      <c r="H15" s="30"/>
      <c r="I15" s="30"/>
      <c r="J15" s="30"/>
    </row>
    <row r="16" spans="1:10" ht="10.5" customHeight="1" x14ac:dyDescent="0.5">
      <c r="A16" s="35"/>
      <c r="B16" s="35"/>
      <c r="C16" s="35" t="s">
        <v>25</v>
      </c>
      <c r="D16" s="35">
        <v>0.5</v>
      </c>
      <c r="E16" s="31"/>
      <c r="F16" s="30"/>
      <c r="G16" s="30"/>
      <c r="H16" s="30"/>
      <c r="I16" s="30"/>
      <c r="J16" s="30"/>
    </row>
    <row r="17" spans="1:10" ht="9.75" customHeight="1" x14ac:dyDescent="0.5">
      <c r="A17" s="35"/>
      <c r="B17" s="35"/>
      <c r="C17" s="35" t="s">
        <v>26</v>
      </c>
      <c r="D17" s="35">
        <v>0.25</v>
      </c>
      <c r="E17" s="31"/>
      <c r="F17" s="30"/>
      <c r="G17" s="30"/>
      <c r="H17" s="30"/>
      <c r="I17" s="30"/>
      <c r="J17" s="30"/>
    </row>
    <row r="18" spans="1:10" ht="10.9" customHeight="1" x14ac:dyDescent="0.5">
      <c r="A18" s="35"/>
      <c r="B18" s="35"/>
      <c r="C18" s="35" t="s">
        <v>27</v>
      </c>
      <c r="D18" s="35">
        <v>0</v>
      </c>
      <c r="E18" s="31"/>
      <c r="F18" s="30"/>
      <c r="G18" s="30"/>
      <c r="H18" s="30"/>
      <c r="I18" s="30"/>
      <c r="J18" s="30"/>
    </row>
    <row r="19" spans="1:10" ht="6" customHeight="1" x14ac:dyDescent="0.5">
      <c r="A19" s="35"/>
      <c r="B19" s="35"/>
      <c r="C19" s="35"/>
      <c r="D19" s="35"/>
      <c r="E19" s="30"/>
      <c r="F19" s="30"/>
      <c r="G19" s="30"/>
      <c r="H19" s="30"/>
      <c r="I19" s="30"/>
      <c r="J19" s="30"/>
    </row>
    <row r="20" spans="1:10" ht="9.75" customHeight="1" x14ac:dyDescent="0.5">
      <c r="A20" s="35" t="s">
        <v>28</v>
      </c>
      <c r="B20" s="37">
        <v>0.2</v>
      </c>
      <c r="C20" s="35" t="s">
        <v>29</v>
      </c>
      <c r="D20" s="35">
        <v>0</v>
      </c>
      <c r="E20" s="30"/>
      <c r="F20" s="30"/>
      <c r="G20" s="30"/>
      <c r="H20" s="30"/>
      <c r="I20" s="30"/>
      <c r="J20" s="30"/>
    </row>
    <row r="21" spans="1:10" ht="10.15" customHeight="1" x14ac:dyDescent="0.5">
      <c r="A21" s="35"/>
      <c r="B21" s="35"/>
      <c r="C21" s="35" t="s">
        <v>30</v>
      </c>
      <c r="D21" s="35">
        <v>0.5</v>
      </c>
      <c r="E21" s="30"/>
      <c r="F21" s="30"/>
      <c r="G21" s="30"/>
      <c r="H21" s="30"/>
      <c r="I21" s="30"/>
      <c r="J21" s="30"/>
    </row>
    <row r="22" spans="1:10" ht="9.75" customHeight="1" x14ac:dyDescent="0.5">
      <c r="A22" s="35"/>
      <c r="B22" s="35"/>
      <c r="C22" s="35" t="s">
        <v>31</v>
      </c>
      <c r="D22" s="35">
        <v>1</v>
      </c>
      <c r="E22" s="30"/>
      <c r="F22" s="30"/>
      <c r="G22" s="30"/>
      <c r="H22" s="30"/>
      <c r="I22" s="30"/>
      <c r="J22" s="30"/>
    </row>
    <row r="23" spans="1:10" ht="10.9" customHeight="1" x14ac:dyDescent="0.5">
      <c r="A23" s="35" t="s">
        <v>32</v>
      </c>
      <c r="B23" s="37">
        <v>0.1</v>
      </c>
      <c r="C23" s="35" t="s">
        <v>33</v>
      </c>
      <c r="D23" s="35">
        <v>0.3</v>
      </c>
      <c r="E23" s="30"/>
      <c r="F23" s="30"/>
      <c r="G23" s="30"/>
      <c r="H23" s="30"/>
      <c r="I23" s="30"/>
      <c r="J23" s="30"/>
    </row>
    <row r="24" spans="1:10" ht="10.5" customHeight="1" x14ac:dyDescent="0.5">
      <c r="A24" s="35"/>
      <c r="B24" s="35"/>
      <c r="C24" s="35" t="s">
        <v>34</v>
      </c>
      <c r="D24" s="35">
        <v>0.5</v>
      </c>
      <c r="E24" s="30"/>
      <c r="F24" s="30"/>
      <c r="G24" s="30"/>
      <c r="H24" s="30"/>
      <c r="I24" s="30"/>
      <c r="J24" s="30"/>
    </row>
    <row r="25" spans="1:10" ht="9.4" customHeight="1" x14ac:dyDescent="0.5">
      <c r="A25" s="35"/>
      <c r="B25" s="35"/>
      <c r="C25" s="35" t="s">
        <v>35</v>
      </c>
      <c r="D25" s="35">
        <v>1</v>
      </c>
      <c r="E25" s="30"/>
      <c r="F25" s="30"/>
      <c r="G25" s="30"/>
      <c r="H25" s="30"/>
      <c r="I25" s="30"/>
      <c r="J25" s="30"/>
    </row>
    <row r="26" spans="1:10" ht="10.5" customHeight="1" x14ac:dyDescent="0.5">
      <c r="A26" s="35" t="s">
        <v>5</v>
      </c>
      <c r="B26" s="37">
        <v>0.1</v>
      </c>
      <c r="C26" s="35" t="s">
        <v>36</v>
      </c>
      <c r="D26" s="35">
        <v>0</v>
      </c>
      <c r="E26" s="30"/>
      <c r="F26" s="30"/>
      <c r="G26" s="30"/>
      <c r="H26" s="30"/>
      <c r="I26" s="30"/>
      <c r="J26" s="30"/>
    </row>
    <row r="27" spans="1:10" ht="9" customHeight="1" x14ac:dyDescent="0.5">
      <c r="A27" s="35"/>
      <c r="B27" s="35"/>
      <c r="C27" s="35" t="s">
        <v>37</v>
      </c>
      <c r="D27" s="35">
        <v>1</v>
      </c>
      <c r="E27" s="30"/>
      <c r="F27" s="30"/>
      <c r="G27" s="30"/>
      <c r="H27" s="30"/>
      <c r="I27" s="30"/>
      <c r="J27" s="30"/>
    </row>
    <row r="28" spans="1:10" x14ac:dyDescent="0.5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 x14ac:dyDescent="0.5">
      <c r="A29" s="30" t="s">
        <v>61</v>
      </c>
      <c r="B29" s="39">
        <v>85000</v>
      </c>
      <c r="C29" s="30" t="s">
        <v>39</v>
      </c>
      <c r="D29" s="30"/>
      <c r="E29" s="30"/>
      <c r="F29" s="30"/>
      <c r="G29" s="30"/>
      <c r="H29" s="30"/>
      <c r="I29" s="30"/>
      <c r="J29" s="30"/>
    </row>
    <row r="30" spans="1:10" x14ac:dyDescent="0.5">
      <c r="A30" s="30" t="s">
        <v>38</v>
      </c>
      <c r="B30" s="39">
        <v>90000</v>
      </c>
      <c r="C30" s="30" t="s">
        <v>39</v>
      </c>
      <c r="D30" s="30"/>
      <c r="E30" s="30"/>
      <c r="F30" s="30"/>
      <c r="G30" s="30"/>
      <c r="H30" s="30"/>
      <c r="I30" s="30"/>
      <c r="J30" s="30"/>
    </row>
    <row r="31" spans="1:10" ht="16.149999999999999" thickBot="1" x14ac:dyDescent="0.55000000000000004">
      <c r="A31" s="30" t="s">
        <v>40</v>
      </c>
      <c r="B31" s="39">
        <v>70000</v>
      </c>
      <c r="C31" s="30" t="s">
        <v>39</v>
      </c>
      <c r="D31" s="30"/>
      <c r="E31" s="30"/>
      <c r="F31" s="30"/>
      <c r="G31" s="30"/>
      <c r="H31" s="30"/>
      <c r="I31" s="30"/>
      <c r="J31" s="30"/>
    </row>
    <row r="32" spans="1:10" x14ac:dyDescent="0.5">
      <c r="A32" s="40" t="s">
        <v>41</v>
      </c>
      <c r="B32" s="41">
        <v>265</v>
      </c>
      <c r="C32" s="42" t="s">
        <v>42</v>
      </c>
      <c r="D32" s="30"/>
      <c r="E32" s="30"/>
      <c r="F32" s="30"/>
      <c r="G32" s="30"/>
      <c r="H32" s="30"/>
      <c r="I32" s="30"/>
      <c r="J32" s="30"/>
    </row>
    <row r="33" spans="1:10" x14ac:dyDescent="0.5">
      <c r="A33" s="43" t="s">
        <v>43</v>
      </c>
      <c r="B33" s="39">
        <v>10.5</v>
      </c>
      <c r="C33" s="44" t="s">
        <v>44</v>
      </c>
      <c r="D33" s="30"/>
      <c r="E33" s="30"/>
      <c r="F33" s="30"/>
      <c r="G33" s="30"/>
      <c r="H33" s="30"/>
      <c r="I33" s="30"/>
      <c r="J33" s="30"/>
    </row>
    <row r="34" spans="1:10" ht="16.149999999999999" thickBot="1" x14ac:dyDescent="0.55000000000000004">
      <c r="A34" s="45" t="s">
        <v>45</v>
      </c>
      <c r="B34" s="46">
        <v>14</v>
      </c>
      <c r="C34" s="47" t="s">
        <v>46</v>
      </c>
      <c r="D34" s="30"/>
      <c r="E34" s="30"/>
      <c r="F34" s="30"/>
      <c r="G34" s="30"/>
      <c r="H34" s="30"/>
      <c r="I34" s="30"/>
      <c r="J34" s="30"/>
    </row>
    <row r="35" spans="1:10" x14ac:dyDescent="0.5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 ht="11.25" customHeight="1" x14ac:dyDescent="0.5">
      <c r="A36" s="57" t="s">
        <v>70</v>
      </c>
      <c r="B36" s="30"/>
      <c r="C36" s="30"/>
      <c r="D36" s="30"/>
      <c r="E36" s="30"/>
      <c r="F36" s="30"/>
      <c r="G36" s="30"/>
      <c r="H36" s="30"/>
      <c r="I36" s="30"/>
      <c r="J36" s="30"/>
    </row>
    <row r="37" spans="1:10" ht="21.4" customHeight="1" x14ac:dyDescent="0.5">
      <c r="A37" s="32" t="s">
        <v>12</v>
      </c>
      <c r="B37" s="32" t="s">
        <v>48</v>
      </c>
      <c r="C37" s="32" t="s">
        <v>49</v>
      </c>
      <c r="D37" s="56" t="s">
        <v>14</v>
      </c>
      <c r="E37" s="32" t="s">
        <v>62</v>
      </c>
      <c r="F37" s="56" t="s">
        <v>50</v>
      </c>
      <c r="G37" s="56" t="s">
        <v>71</v>
      </c>
      <c r="H37" s="56" t="s">
        <v>68</v>
      </c>
      <c r="I37" s="48" t="s">
        <v>52</v>
      </c>
      <c r="J37" s="48" t="s">
        <v>53</v>
      </c>
    </row>
    <row r="38" spans="1:10" ht="12.4" customHeight="1" x14ac:dyDescent="0.5">
      <c r="A38" s="33" t="s">
        <v>54</v>
      </c>
      <c r="B38" s="34">
        <f>$G$5</f>
        <v>950000</v>
      </c>
      <c r="C38" s="34">
        <f>$H$5</f>
        <v>886260</v>
      </c>
      <c r="D38" s="36">
        <f>C38/B38</f>
        <v>0.93290526315789468</v>
      </c>
      <c r="E38" s="36">
        <f>IF(D38&gt;=100%,1,IF(D38&gt;95%,0.75,IF(D38&gt;90%,0.5,IF(D38&gt;85%,0.25,0))))</f>
        <v>0.5</v>
      </c>
      <c r="F38" s="49">
        <f>E38*0.3</f>
        <v>0.15</v>
      </c>
      <c r="G38" s="33"/>
      <c r="H38" s="33"/>
      <c r="I38" s="35"/>
      <c r="J38" s="35"/>
    </row>
    <row r="39" spans="1:10" ht="12.4" customHeight="1" x14ac:dyDescent="0.5">
      <c r="A39" s="33" t="s">
        <v>55</v>
      </c>
      <c r="B39" s="36">
        <f>$G$6</f>
        <v>2.5999999999999999E-2</v>
      </c>
      <c r="C39" s="36">
        <f>$H$6</f>
        <v>2.2100000000000002E-2</v>
      </c>
      <c r="D39" s="36">
        <f>2-C39/B39</f>
        <v>1.1499999999999999</v>
      </c>
      <c r="E39" s="36">
        <f>IF(D39&gt;=100%,1,IF(D39&gt;90%,0.75,IF(D39&gt;70%,0.5,IF(D39&gt;50%,0.25,0))))</f>
        <v>1</v>
      </c>
      <c r="F39" s="49">
        <f>0.3*E39</f>
        <v>0.3</v>
      </c>
      <c r="G39" s="33"/>
      <c r="H39" s="33"/>
      <c r="I39" s="35"/>
      <c r="J39" s="35"/>
    </row>
    <row r="40" spans="1:10" ht="11.65" customHeight="1" x14ac:dyDescent="0.5">
      <c r="A40" s="33" t="s">
        <v>56</v>
      </c>
      <c r="B40" s="33">
        <f>$G$7</f>
        <v>4.2</v>
      </c>
      <c r="C40" s="33">
        <f>$H$7</f>
        <v>4.59</v>
      </c>
      <c r="D40" s="36">
        <f>C40/B40</f>
        <v>1.0928571428571427</v>
      </c>
      <c r="E40" s="36">
        <f>IF(C40&gt;4.4,1,IF(C40&gt;4.2,0.5,0))</f>
        <v>1</v>
      </c>
      <c r="F40" s="49">
        <f>0.2*E40</f>
        <v>0.2</v>
      </c>
      <c r="G40" s="33"/>
      <c r="H40" s="33"/>
      <c r="I40" s="35"/>
      <c r="J40" s="35"/>
    </row>
    <row r="41" spans="1:10" ht="9.75" customHeight="1" x14ac:dyDescent="0.5">
      <c r="A41" s="33" t="s">
        <v>32</v>
      </c>
      <c r="B41" s="33"/>
      <c r="C41" s="33">
        <v>6</v>
      </c>
      <c r="D41" s="33">
        <f>IF(C41&gt;11,1,IF(C41&gt;5,0.5,IF(C41&gt;2,0.3,0)))</f>
        <v>0.5</v>
      </c>
      <c r="E41" s="36">
        <f>0.1*D41</f>
        <v>0.05</v>
      </c>
      <c r="F41" s="49">
        <f>0.1*E41*10</f>
        <v>5.000000000000001E-2</v>
      </c>
      <c r="G41" s="36"/>
      <c r="H41" s="50"/>
      <c r="I41" s="51"/>
      <c r="J41" s="51"/>
    </row>
    <row r="42" spans="1:10" ht="10.15" customHeight="1" x14ac:dyDescent="0.5">
      <c r="A42" s="33" t="s">
        <v>5</v>
      </c>
      <c r="B42" s="33"/>
      <c r="C42" s="36">
        <f>$H$9</f>
        <v>0.47</v>
      </c>
      <c r="D42" s="33">
        <f>IF(C42&gt;65%,1,0)</f>
        <v>0</v>
      </c>
      <c r="E42" s="36">
        <f>0.1*D42</f>
        <v>0</v>
      </c>
      <c r="F42" s="49">
        <f>0.1*E42*10</f>
        <v>0</v>
      </c>
      <c r="G42" s="36"/>
      <c r="H42" s="50"/>
      <c r="I42" s="51"/>
      <c r="J42" s="51"/>
    </row>
    <row r="43" spans="1:10" ht="9.75" customHeight="1" x14ac:dyDescent="0.5">
      <c r="A43" s="52" t="s">
        <v>6</v>
      </c>
      <c r="B43" s="35"/>
      <c r="C43" s="35"/>
      <c r="D43" s="35"/>
      <c r="E43" s="35"/>
      <c r="F43" s="49">
        <f>SUM(F38:F42)</f>
        <v>0.7</v>
      </c>
      <c r="G43" s="37">
        <f>B2*F43</f>
        <v>0.27999999999999997</v>
      </c>
      <c r="H43" s="67">
        <f>B30*G43</f>
        <v>25199.999999999996</v>
      </c>
      <c r="I43" s="51">
        <f>B30</f>
        <v>90000</v>
      </c>
      <c r="J43" s="51">
        <f>SUM(H43:I43)</f>
        <v>115200</v>
      </c>
    </row>
    <row r="44" spans="1:10" x14ac:dyDescent="0.5">
      <c r="A44" s="53"/>
      <c r="B44" s="30"/>
      <c r="C44" s="30"/>
      <c r="D44" s="30"/>
      <c r="E44" s="30"/>
      <c r="F44" s="54"/>
      <c r="G44" s="31"/>
      <c r="H44" s="39"/>
      <c r="I44" s="39"/>
      <c r="J44" s="39"/>
    </row>
    <row r="45" spans="1:10" ht="14.25" customHeight="1" x14ac:dyDescent="0.5">
      <c r="A45" s="30" t="s">
        <v>72</v>
      </c>
      <c r="B45" s="30"/>
      <c r="C45" s="30"/>
      <c r="D45" s="30"/>
      <c r="E45" s="30"/>
      <c r="F45" s="30"/>
      <c r="G45" s="30"/>
      <c r="H45" s="30"/>
      <c r="I45" s="30"/>
      <c r="J45" s="30"/>
    </row>
    <row r="46" spans="1:10" x14ac:dyDescent="0.5">
      <c r="A46" s="48" t="s">
        <v>12</v>
      </c>
      <c r="B46" s="48" t="s">
        <v>48</v>
      </c>
      <c r="C46" s="48" t="s">
        <v>49</v>
      </c>
      <c r="D46" s="48" t="s">
        <v>14</v>
      </c>
      <c r="E46" s="48"/>
      <c r="F46" s="48" t="s">
        <v>50</v>
      </c>
      <c r="G46" s="48" t="s">
        <v>51</v>
      </c>
      <c r="H46" s="48" t="s">
        <v>51</v>
      </c>
      <c r="I46" s="48" t="s">
        <v>52</v>
      </c>
      <c r="J46" s="48" t="s">
        <v>53</v>
      </c>
    </row>
    <row r="47" spans="1:10" ht="13.5" customHeight="1" x14ac:dyDescent="0.5">
      <c r="A47" s="35" t="s">
        <v>54</v>
      </c>
      <c r="B47" s="34">
        <f>$G$5</f>
        <v>950000</v>
      </c>
      <c r="C47" s="34">
        <f>$H$5</f>
        <v>886260</v>
      </c>
      <c r="D47" s="36">
        <f>C47/B47</f>
        <v>0.93290526315789468</v>
      </c>
      <c r="E47" s="36">
        <f>IF(D47&gt;=100%,1,IF(D47&gt;95%,0.75,IF(D47&gt;90%,0.5,IF(D47&gt;85%,0.25,0))))</f>
        <v>0.5</v>
      </c>
      <c r="F47" s="49">
        <f>E47*0.3</f>
        <v>0.15</v>
      </c>
      <c r="G47" s="35"/>
      <c r="H47" s="35"/>
      <c r="I47" s="35"/>
      <c r="J47" s="35"/>
    </row>
    <row r="48" spans="1:10" ht="11.25" customHeight="1" x14ac:dyDescent="0.5">
      <c r="A48" s="35" t="s">
        <v>55</v>
      </c>
      <c r="B48" s="36">
        <f>$G$6</f>
        <v>2.5999999999999999E-2</v>
      </c>
      <c r="C48" s="36">
        <f>$H$6</f>
        <v>2.2100000000000002E-2</v>
      </c>
      <c r="D48" s="36">
        <f>2-C48/B48</f>
        <v>1.1499999999999999</v>
      </c>
      <c r="E48" s="36">
        <f>IF(D48&gt;=100%,1,IF(D48&gt;90%,0.75,IF(D48&gt;70%,0.5,IF(D48&gt;50%,0.25,0))))</f>
        <v>1</v>
      </c>
      <c r="F48" s="49">
        <f>0.3*E48</f>
        <v>0.3</v>
      </c>
      <c r="G48" s="35"/>
      <c r="H48" s="35"/>
      <c r="I48" s="35"/>
      <c r="J48" s="35"/>
    </row>
    <row r="49" spans="1:10" ht="10.15" customHeight="1" x14ac:dyDescent="0.5">
      <c r="A49" s="35" t="s">
        <v>56</v>
      </c>
      <c r="B49" s="33">
        <f>$G$7</f>
        <v>4.2</v>
      </c>
      <c r="C49" s="33">
        <f>$H$7</f>
        <v>4.59</v>
      </c>
      <c r="D49" s="36">
        <f>C49/B49</f>
        <v>1.0928571428571427</v>
      </c>
      <c r="E49" s="36">
        <f>IF(C49&gt;4.4,1,IF(C49&gt;4.2,0.5,0))</f>
        <v>1</v>
      </c>
      <c r="F49" s="49">
        <f>0.2*E49</f>
        <v>0.2</v>
      </c>
      <c r="G49" s="35"/>
      <c r="H49" s="35"/>
      <c r="I49" s="35"/>
      <c r="J49" s="35"/>
    </row>
    <row r="50" spans="1:10" ht="10.9" customHeight="1" x14ac:dyDescent="0.5">
      <c r="A50" s="33" t="s">
        <v>32</v>
      </c>
      <c r="B50" s="33"/>
      <c r="C50" s="33">
        <v>1</v>
      </c>
      <c r="D50" s="33">
        <f>IF(C50&gt;11,1,IF(C50&gt;5,0.5,IF(C50&gt;2,0.3,0)))</f>
        <v>0</v>
      </c>
      <c r="E50" s="36">
        <f>0.1*D50</f>
        <v>0</v>
      </c>
      <c r="F50" s="49">
        <f>0.1*E50*10</f>
        <v>0</v>
      </c>
      <c r="G50" s="36"/>
      <c r="H50" s="35"/>
      <c r="I50" s="35"/>
      <c r="J50" s="35"/>
    </row>
    <row r="51" spans="1:10" ht="9.75" customHeight="1" x14ac:dyDescent="0.5">
      <c r="A51" s="33" t="s">
        <v>5</v>
      </c>
      <c r="B51" s="33"/>
      <c r="C51" s="36">
        <f>$H$9</f>
        <v>0.47</v>
      </c>
      <c r="D51" s="33">
        <f>IF(C51&gt;65%,1,0)</f>
        <v>0</v>
      </c>
      <c r="E51" s="36">
        <f>0.1*D51</f>
        <v>0</v>
      </c>
      <c r="F51" s="49">
        <f>0.1*E51*10</f>
        <v>0</v>
      </c>
      <c r="G51" s="36"/>
      <c r="H51" s="35"/>
      <c r="I51" s="35"/>
      <c r="J51" s="35"/>
    </row>
    <row r="52" spans="1:10" ht="11.25" customHeight="1" x14ac:dyDescent="0.5">
      <c r="A52" s="52" t="s">
        <v>6</v>
      </c>
      <c r="B52" s="35"/>
      <c r="C52" s="35"/>
      <c r="D52" s="35"/>
      <c r="E52" s="35"/>
      <c r="F52" s="37">
        <f>SUM(F47:F51)</f>
        <v>0.64999999999999991</v>
      </c>
      <c r="G52" s="37">
        <f>B3*F52</f>
        <v>0.22749999999999995</v>
      </c>
      <c r="H52" s="74">
        <f>B29*G52</f>
        <v>19337.499999999996</v>
      </c>
      <c r="I52" s="51">
        <v>76190.48</v>
      </c>
      <c r="J52" s="51">
        <f>SUM(H52:I52)</f>
        <v>95527.98</v>
      </c>
    </row>
    <row r="53" spans="1:10" x14ac:dyDescent="0.5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0.5" customHeight="1" x14ac:dyDescent="0.5">
      <c r="A54" s="57" t="s">
        <v>76</v>
      </c>
      <c r="B54" s="30"/>
      <c r="C54" s="30"/>
      <c r="D54" s="30"/>
      <c r="E54" s="30"/>
      <c r="F54" s="30"/>
      <c r="G54" s="30"/>
      <c r="H54" s="30"/>
      <c r="I54" s="30"/>
      <c r="J54" s="30"/>
    </row>
    <row r="55" spans="1:10" x14ac:dyDescent="0.5">
      <c r="A55" s="48" t="s">
        <v>12</v>
      </c>
      <c r="B55" s="48" t="s">
        <v>48</v>
      </c>
      <c r="C55" s="48" t="s">
        <v>49</v>
      </c>
      <c r="D55" s="48" t="s">
        <v>14</v>
      </c>
      <c r="E55" s="48"/>
      <c r="F55" s="48" t="s">
        <v>50</v>
      </c>
      <c r="G55" s="48" t="s">
        <v>51</v>
      </c>
      <c r="H55" s="48" t="s">
        <v>51</v>
      </c>
      <c r="I55" s="48" t="s">
        <v>52</v>
      </c>
      <c r="J55" s="48" t="s">
        <v>53</v>
      </c>
    </row>
    <row r="56" spans="1:10" ht="10.5" customHeight="1" x14ac:dyDescent="0.5">
      <c r="A56" s="35" t="s">
        <v>54</v>
      </c>
      <c r="B56" s="34">
        <f>$G$5</f>
        <v>950000</v>
      </c>
      <c r="C56" s="34">
        <f>$H$5</f>
        <v>886260</v>
      </c>
      <c r="D56" s="36">
        <f>C56/B56</f>
        <v>0.93290526315789468</v>
      </c>
      <c r="E56" s="36">
        <f>IF(D56&gt;=100%,1,IF(D56&gt;95%,0.75,IF(D56&gt;90%,0.5,IF(D56&gt;85%,0.25,0))))</f>
        <v>0.5</v>
      </c>
      <c r="F56" s="49">
        <f>E56*0.3</f>
        <v>0.15</v>
      </c>
      <c r="G56" s="35"/>
      <c r="H56" s="35"/>
      <c r="I56" s="35"/>
      <c r="J56" s="35"/>
    </row>
    <row r="57" spans="1:10" ht="9.75" customHeight="1" x14ac:dyDescent="0.5">
      <c r="A57" s="35" t="s">
        <v>55</v>
      </c>
      <c r="B57" s="36">
        <f>$G$6</f>
        <v>2.5999999999999999E-2</v>
      </c>
      <c r="C57" s="36">
        <f>$H$6</f>
        <v>2.2100000000000002E-2</v>
      </c>
      <c r="D57" s="36">
        <f>2-C57/B57</f>
        <v>1.1499999999999999</v>
      </c>
      <c r="E57" s="36">
        <f>IF(D57&gt;=100%,1,IF(D57&gt;90%,0.75,IF(D57&gt;70%,0.5,IF(D57&gt;50%,0.25,0))))</f>
        <v>1</v>
      </c>
      <c r="F57" s="49">
        <f>0.3*E57</f>
        <v>0.3</v>
      </c>
      <c r="G57" s="35"/>
      <c r="H57" s="35"/>
      <c r="I57" s="35"/>
      <c r="J57" s="35"/>
    </row>
    <row r="58" spans="1:10" ht="9" customHeight="1" x14ac:dyDescent="0.5">
      <c r="A58" s="35" t="s">
        <v>56</v>
      </c>
      <c r="B58" s="33">
        <f>$G$7</f>
        <v>4.2</v>
      </c>
      <c r="C58" s="33">
        <f>$H$7</f>
        <v>4.59</v>
      </c>
      <c r="D58" s="36">
        <f>C58/B58</f>
        <v>1.0928571428571427</v>
      </c>
      <c r="E58" s="36">
        <f>IF(C58&gt;4.4,1,IF(C58&gt;4.2,0.5,0))</f>
        <v>1</v>
      </c>
      <c r="F58" s="49">
        <f>0.2*E58</f>
        <v>0.2</v>
      </c>
      <c r="G58" s="35"/>
      <c r="H58" s="35"/>
      <c r="I58" s="35"/>
      <c r="J58" s="35"/>
    </row>
    <row r="59" spans="1:10" ht="10.15" customHeight="1" x14ac:dyDescent="0.5">
      <c r="A59" s="33" t="s">
        <v>32</v>
      </c>
      <c r="B59" s="33"/>
      <c r="C59" s="33">
        <v>4</v>
      </c>
      <c r="D59" s="33">
        <f>IF(C59&gt;11,1,IF(C59&gt;5,0.5,IF(C59&gt;2,0.3,0)))</f>
        <v>0.3</v>
      </c>
      <c r="E59" s="36">
        <f>0.1*D59</f>
        <v>0.03</v>
      </c>
      <c r="F59" s="49">
        <f>0.1*E59*10</f>
        <v>0.03</v>
      </c>
      <c r="G59" s="36"/>
      <c r="H59" s="35"/>
      <c r="I59" s="35"/>
      <c r="J59" s="35"/>
    </row>
    <row r="60" spans="1:10" ht="9.75" customHeight="1" x14ac:dyDescent="0.5">
      <c r="A60" s="33" t="s">
        <v>5</v>
      </c>
      <c r="B60" s="33"/>
      <c r="C60" s="36">
        <f>$H$9</f>
        <v>0.47</v>
      </c>
      <c r="D60" s="33">
        <f>IF(C60&gt;65%,1,0)</f>
        <v>0</v>
      </c>
      <c r="E60" s="36">
        <f>0.1*D60</f>
        <v>0</v>
      </c>
      <c r="F60" s="49">
        <f>0.1*E60*10</f>
        <v>0</v>
      </c>
      <c r="G60" s="36"/>
      <c r="H60" s="35"/>
      <c r="I60" s="35"/>
      <c r="J60" s="35"/>
    </row>
    <row r="61" spans="1:10" ht="11.25" customHeight="1" x14ac:dyDescent="0.5">
      <c r="A61" s="52" t="s">
        <v>6</v>
      </c>
      <c r="B61" s="35"/>
      <c r="C61" s="35"/>
      <c r="D61" s="35"/>
      <c r="E61" s="35"/>
      <c r="F61" s="37">
        <f>SUM(F56:F60)</f>
        <v>0.67999999999999994</v>
      </c>
      <c r="G61" s="73">
        <f>B4*F61</f>
        <v>0.20399999999999999</v>
      </c>
      <c r="H61" s="67">
        <f>B31*G61</f>
        <v>14279.999999999998</v>
      </c>
      <c r="I61" s="51">
        <v>70000</v>
      </c>
      <c r="J61" s="51">
        <f>SUM(H61:I61)</f>
        <v>84280</v>
      </c>
    </row>
    <row r="62" spans="1:10" ht="11.25" customHeight="1" x14ac:dyDescent="0.5">
      <c r="A62" s="68"/>
      <c r="B62" s="69"/>
      <c r="C62" s="69"/>
      <c r="D62" s="69"/>
      <c r="E62" s="69"/>
      <c r="F62" s="70"/>
      <c r="G62" s="70"/>
      <c r="H62" s="71"/>
      <c r="I62" s="72"/>
      <c r="J62" s="72"/>
    </row>
    <row r="63" spans="1:10" ht="11.25" customHeight="1" x14ac:dyDescent="0.5">
      <c r="A63" s="57" t="s">
        <v>74</v>
      </c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1.25" customHeight="1" x14ac:dyDescent="0.5">
      <c r="A64" s="48" t="s">
        <v>12</v>
      </c>
      <c r="B64" s="48" t="s">
        <v>48</v>
      </c>
      <c r="C64" s="48" t="s">
        <v>49</v>
      </c>
      <c r="D64" s="48" t="s">
        <v>14</v>
      </c>
      <c r="E64" s="48"/>
      <c r="F64" s="48" t="s">
        <v>50</v>
      </c>
      <c r="G64" s="48" t="s">
        <v>51</v>
      </c>
      <c r="H64" s="48" t="s">
        <v>51</v>
      </c>
      <c r="I64" s="48" t="s">
        <v>52</v>
      </c>
      <c r="J64" s="48" t="s">
        <v>53</v>
      </c>
    </row>
    <row r="65" spans="1:10" ht="11.25" customHeight="1" x14ac:dyDescent="0.5">
      <c r="A65" s="35" t="s">
        <v>54</v>
      </c>
      <c r="B65" s="34">
        <f>$G$5</f>
        <v>950000</v>
      </c>
      <c r="C65" s="34">
        <f>$H$5</f>
        <v>886260</v>
      </c>
      <c r="D65" s="36">
        <f>C65/B65</f>
        <v>0.93290526315789468</v>
      </c>
      <c r="E65" s="36">
        <f>IF(D65&gt;=100%,1,IF(D65&gt;95%,0.75,IF(D65&gt;90%,0.5,IF(D65&gt;85%,0.25,0))))</f>
        <v>0.5</v>
      </c>
      <c r="F65" s="49">
        <f>E65*0.3</f>
        <v>0.15</v>
      </c>
      <c r="G65" s="35"/>
      <c r="H65" s="35"/>
      <c r="I65" s="35"/>
      <c r="J65" s="35"/>
    </row>
    <row r="66" spans="1:10" ht="11.25" customHeight="1" x14ac:dyDescent="0.5">
      <c r="A66" s="35" t="s">
        <v>55</v>
      </c>
      <c r="B66" s="36">
        <f>$G$6</f>
        <v>2.5999999999999999E-2</v>
      </c>
      <c r="C66" s="36">
        <f>$H$6</f>
        <v>2.2100000000000002E-2</v>
      </c>
      <c r="D66" s="36">
        <f>2-C66/B66</f>
        <v>1.1499999999999999</v>
      </c>
      <c r="E66" s="36">
        <f>IF(D66&gt;=100%,1,IF(D66&gt;90%,0.75,IF(D66&gt;70%,0.5,IF(D66&gt;50%,0.25,0))))</f>
        <v>1</v>
      </c>
      <c r="F66" s="49">
        <f>0.3*E66</f>
        <v>0.3</v>
      </c>
      <c r="G66" s="35"/>
      <c r="H66" s="35"/>
      <c r="I66" s="35"/>
      <c r="J66" s="35"/>
    </row>
    <row r="67" spans="1:10" ht="11.25" customHeight="1" x14ac:dyDescent="0.5">
      <c r="A67" s="35" t="s">
        <v>56</v>
      </c>
      <c r="B67" s="33">
        <f>$G$7</f>
        <v>4.2</v>
      </c>
      <c r="C67" s="33">
        <f>$H$7</f>
        <v>4.59</v>
      </c>
      <c r="D67" s="36">
        <f>C67/B67</f>
        <v>1.0928571428571427</v>
      </c>
      <c r="E67" s="36">
        <f>IF(C67&gt;4.4,1,IF(C67&gt;4.2,0.5,0))</f>
        <v>1</v>
      </c>
      <c r="F67" s="49">
        <f>0.2*E67</f>
        <v>0.2</v>
      </c>
      <c r="G67" s="35"/>
      <c r="H67" s="35"/>
      <c r="I67" s="35"/>
      <c r="J67" s="35"/>
    </row>
    <row r="68" spans="1:10" ht="11.25" customHeight="1" x14ac:dyDescent="0.5">
      <c r="A68" s="33" t="s">
        <v>32</v>
      </c>
      <c r="B68" s="33"/>
      <c r="C68" s="33">
        <v>4</v>
      </c>
      <c r="D68" s="33">
        <f>IF(C68&gt;11,1,IF(C68&gt;5,0.5,IF(C68&gt;2,0.3,0)))</f>
        <v>0.3</v>
      </c>
      <c r="E68" s="36">
        <f>0.1*D68</f>
        <v>0.03</v>
      </c>
      <c r="F68" s="49">
        <f>0.1*E68*10</f>
        <v>0.03</v>
      </c>
      <c r="G68" s="36"/>
      <c r="H68" s="35"/>
      <c r="I68" s="35"/>
      <c r="J68" s="35"/>
    </row>
    <row r="69" spans="1:10" ht="11.25" customHeight="1" x14ac:dyDescent="0.5">
      <c r="A69" s="33" t="s">
        <v>5</v>
      </c>
      <c r="B69" s="33"/>
      <c r="C69" s="36">
        <f>$H$9</f>
        <v>0.47</v>
      </c>
      <c r="D69" s="33">
        <f>IF(C69&gt;65%,1,0)</f>
        <v>0</v>
      </c>
      <c r="E69" s="36">
        <f>0.1*D69</f>
        <v>0</v>
      </c>
      <c r="F69" s="49">
        <f>0.1*E69*10</f>
        <v>0</v>
      </c>
      <c r="G69" s="36" t="s">
        <v>77</v>
      </c>
      <c r="H69" s="35"/>
      <c r="I69" s="35"/>
      <c r="J69" s="35"/>
    </row>
    <row r="70" spans="1:10" x14ac:dyDescent="0.5">
      <c r="A70" s="52" t="s">
        <v>6</v>
      </c>
      <c r="B70" s="35"/>
      <c r="C70" s="35"/>
      <c r="D70" s="35"/>
      <c r="E70" s="35"/>
      <c r="F70" s="37">
        <f>SUM(F65:F69)</f>
        <v>0.67999999999999994</v>
      </c>
      <c r="G70" s="37">
        <f>B13*F70</f>
        <v>0</v>
      </c>
      <c r="H70" s="67">
        <f>B40*G70</f>
        <v>0</v>
      </c>
      <c r="I70" s="51">
        <v>70000</v>
      </c>
      <c r="J70" s="51">
        <f>SUM(H70:I70)</f>
        <v>70000</v>
      </c>
    </row>
    <row r="71" spans="1:10" x14ac:dyDescent="0.5">
      <c r="A71" s="57" t="s">
        <v>58</v>
      </c>
      <c r="B71" s="30"/>
      <c r="C71" s="30"/>
      <c r="D71" s="30"/>
      <c r="E71" s="30"/>
      <c r="F71" s="30"/>
      <c r="G71" s="30"/>
      <c r="H71" s="30"/>
      <c r="I71" s="30"/>
      <c r="J71" s="30"/>
    </row>
    <row r="72" spans="1:10" x14ac:dyDescent="0.5">
      <c r="A72" s="30"/>
      <c r="B72" s="30" t="s">
        <v>65</v>
      </c>
      <c r="C72" s="55">
        <f>157.5+10.5</f>
        <v>168</v>
      </c>
      <c r="D72" s="30" t="s">
        <v>66</v>
      </c>
      <c r="E72" s="55">
        <v>265</v>
      </c>
      <c r="F72" s="30"/>
      <c r="G72" s="30"/>
      <c r="H72" s="30"/>
      <c r="I72" s="30"/>
      <c r="J72" s="30"/>
    </row>
    <row r="73" spans="1:10" x14ac:dyDescent="0.5">
      <c r="A73" s="48" t="s">
        <v>12</v>
      </c>
      <c r="B73" s="48" t="s">
        <v>48</v>
      </c>
      <c r="C73" s="48" t="s">
        <v>49</v>
      </c>
      <c r="D73" s="48" t="s">
        <v>14</v>
      </c>
      <c r="E73" s="48"/>
      <c r="F73" s="48" t="s">
        <v>50</v>
      </c>
      <c r="G73" s="48" t="s">
        <v>51</v>
      </c>
      <c r="H73" s="48" t="s">
        <v>51</v>
      </c>
      <c r="I73" s="48" t="s">
        <v>52</v>
      </c>
      <c r="J73" s="48" t="s">
        <v>53</v>
      </c>
    </row>
    <row r="74" spans="1:10" ht="12.4" customHeight="1" x14ac:dyDescent="0.5">
      <c r="A74" s="35" t="s">
        <v>54</v>
      </c>
      <c r="B74" s="34">
        <f>$G$5</f>
        <v>950000</v>
      </c>
      <c r="C74" s="34">
        <f>$H$5</f>
        <v>886260</v>
      </c>
      <c r="D74" s="36">
        <f>C74/B74</f>
        <v>0.93290526315789468</v>
      </c>
      <c r="E74" s="36">
        <f>IF(D74&gt;=100%,1,IF(D74&gt;95%,0.75,IF(D74&gt;90%,0.5,IF(D74&gt;85%,0.25,0))))</f>
        <v>0.5</v>
      </c>
      <c r="F74" s="49">
        <f>E74*0.3</f>
        <v>0.15</v>
      </c>
      <c r="G74" s="35"/>
      <c r="H74" s="35"/>
      <c r="I74" s="35"/>
      <c r="J74" s="35"/>
    </row>
    <row r="75" spans="1:10" ht="10.15" customHeight="1" x14ac:dyDescent="0.5">
      <c r="A75" s="35" t="s">
        <v>55</v>
      </c>
      <c r="B75" s="36">
        <f>$G$6</f>
        <v>2.5999999999999999E-2</v>
      </c>
      <c r="C75" s="36">
        <f>$H$6</f>
        <v>2.2100000000000002E-2</v>
      </c>
      <c r="D75" s="36">
        <f>2-C75/B75</f>
        <v>1.1499999999999999</v>
      </c>
      <c r="E75" s="36">
        <f>IF(D75&gt;=100%,1,IF(D75&gt;90%,0.75,IF(D75&gt;70%,0.5,IF(D75&gt;50%,0.25,0))))</f>
        <v>1</v>
      </c>
      <c r="F75" s="49">
        <f>0.3*E75</f>
        <v>0.3</v>
      </c>
      <c r="G75" s="35"/>
      <c r="H75" s="35"/>
      <c r="I75" s="35"/>
      <c r="J75" s="35"/>
    </row>
    <row r="76" spans="1:10" ht="9.75" customHeight="1" x14ac:dyDescent="0.5">
      <c r="A76" s="35" t="s">
        <v>56</v>
      </c>
      <c r="B76" s="33">
        <f>$G$7</f>
        <v>4.2</v>
      </c>
      <c r="C76" s="33">
        <f>$H$7</f>
        <v>4.59</v>
      </c>
      <c r="D76" s="36">
        <f>C76/B76</f>
        <v>1.0928571428571427</v>
      </c>
      <c r="E76" s="36">
        <f>IF(C76&gt;4.4,1,IF(C76&gt;4.2,0.5,0))</f>
        <v>1</v>
      </c>
      <c r="F76" s="49">
        <f>0.2*E76</f>
        <v>0.2</v>
      </c>
      <c r="G76" s="35"/>
      <c r="H76" s="35"/>
      <c r="I76" s="35"/>
      <c r="J76" s="35"/>
    </row>
    <row r="77" spans="1:10" ht="9" customHeight="1" x14ac:dyDescent="0.5">
      <c r="A77" s="33" t="s">
        <v>32</v>
      </c>
      <c r="B77" s="33"/>
      <c r="C77" s="33">
        <v>2</v>
      </c>
      <c r="D77" s="33">
        <f>IF(C77&gt;11,1,IF(C77&gt;5,0.5,IF(C77&gt;2,0.3,0)))</f>
        <v>0</v>
      </c>
      <c r="E77" s="36">
        <f>0.1*D77</f>
        <v>0</v>
      </c>
      <c r="F77" s="49">
        <f>0.1*E77*10</f>
        <v>0</v>
      </c>
      <c r="G77" s="35"/>
      <c r="H77" s="35"/>
      <c r="I77" s="35"/>
      <c r="J77" s="35"/>
    </row>
    <row r="78" spans="1:10" ht="11.25" customHeight="1" x14ac:dyDescent="0.5">
      <c r="A78" s="33" t="s">
        <v>5</v>
      </c>
      <c r="B78" s="33"/>
      <c r="C78" s="36">
        <f>$H$9</f>
        <v>0.47</v>
      </c>
      <c r="D78" s="33">
        <f>IF(C78&gt;65%,1,0)</f>
        <v>0</v>
      </c>
      <c r="E78" s="36">
        <f>0.1*D78</f>
        <v>0</v>
      </c>
      <c r="F78" s="49">
        <f>0.1*E78*10</f>
        <v>0</v>
      </c>
      <c r="G78" s="35"/>
      <c r="H78" s="35"/>
      <c r="I78" s="35"/>
      <c r="J78" s="35"/>
    </row>
    <row r="79" spans="1:10" ht="9.75" customHeight="1" x14ac:dyDescent="0.5">
      <c r="A79" s="52" t="s">
        <v>6</v>
      </c>
      <c r="B79" s="35"/>
      <c r="C79" s="35"/>
      <c r="D79" s="35"/>
      <c r="E79" s="33"/>
      <c r="F79" s="37">
        <f>SUM(F74:F78)</f>
        <v>0.64999999999999991</v>
      </c>
      <c r="G79" s="73">
        <f>$B$5*F79</f>
        <v>0.12999999999999998</v>
      </c>
      <c r="H79" s="67">
        <f>I79*G79</f>
        <v>5787.5999999999985</v>
      </c>
      <c r="I79" s="51">
        <f>C72*E72</f>
        <v>44520</v>
      </c>
      <c r="J79" s="51">
        <f>SUM(H79:I79)</f>
        <v>50307.6</v>
      </c>
    </row>
    <row r="80" spans="1:10" x14ac:dyDescent="0.5">
      <c r="A80" s="53"/>
      <c r="B80" s="30"/>
      <c r="C80" s="30"/>
      <c r="D80" s="30"/>
      <c r="E80" s="30"/>
      <c r="F80" s="31"/>
      <c r="G80" s="31"/>
      <c r="H80" s="39"/>
      <c r="I80" s="39"/>
      <c r="J80" s="39"/>
    </row>
    <row r="81" spans="1:10" x14ac:dyDescent="0.5">
      <c r="A81" s="30"/>
      <c r="B81" s="30" t="s">
        <v>65</v>
      </c>
      <c r="C81" s="55">
        <f>147+31.5</f>
        <v>178.5</v>
      </c>
      <c r="D81" s="30" t="s">
        <v>66</v>
      </c>
      <c r="E81" s="55">
        <v>280</v>
      </c>
      <c r="F81" s="30"/>
      <c r="G81" s="30"/>
      <c r="H81" s="30"/>
      <c r="I81" s="30"/>
      <c r="J81" s="30"/>
    </row>
    <row r="82" spans="1:10" x14ac:dyDescent="0.5">
      <c r="A82" s="48" t="s">
        <v>12</v>
      </c>
      <c r="B82" s="48" t="s">
        <v>48</v>
      </c>
      <c r="C82" s="48" t="s">
        <v>49</v>
      </c>
      <c r="D82" s="48" t="s">
        <v>14</v>
      </c>
      <c r="E82" s="48"/>
      <c r="F82" s="48" t="s">
        <v>50</v>
      </c>
      <c r="G82" s="48" t="s">
        <v>51</v>
      </c>
      <c r="H82" s="48" t="s">
        <v>51</v>
      </c>
      <c r="I82" s="48" t="s">
        <v>52</v>
      </c>
      <c r="J82" s="48" t="s">
        <v>53</v>
      </c>
    </row>
    <row r="83" spans="1:10" x14ac:dyDescent="0.5">
      <c r="A83" s="35" t="s">
        <v>54</v>
      </c>
      <c r="B83" s="34">
        <f>$G$5</f>
        <v>950000</v>
      </c>
      <c r="C83" s="34">
        <f>$H$5</f>
        <v>886260</v>
      </c>
      <c r="D83" s="36">
        <f>C83/B83</f>
        <v>0.93290526315789468</v>
      </c>
      <c r="E83" s="36">
        <f>IF(D83&gt;=100%,1,IF(D83&gt;95%,0.75,IF(D83&gt;90%,0.5,IF(D83&gt;85%,0.25,0))))</f>
        <v>0.5</v>
      </c>
      <c r="F83" s="49">
        <f>E83*0.3</f>
        <v>0.15</v>
      </c>
      <c r="G83" s="35"/>
      <c r="H83" s="35"/>
      <c r="I83" s="35"/>
      <c r="J83" s="35"/>
    </row>
    <row r="84" spans="1:10" x14ac:dyDescent="0.5">
      <c r="A84" s="35" t="s">
        <v>55</v>
      </c>
      <c r="B84" s="36">
        <f>$G$6</f>
        <v>2.5999999999999999E-2</v>
      </c>
      <c r="C84" s="36">
        <f>$H$6</f>
        <v>2.2100000000000002E-2</v>
      </c>
      <c r="D84" s="36">
        <f>2-C84/B84</f>
        <v>1.1499999999999999</v>
      </c>
      <c r="E84" s="36">
        <f>IF(D84&gt;=100%,1,IF(D84&gt;90%,0.75,IF(D84&gt;70%,0.5,IF(D84&gt;50%,0.25,0))))</f>
        <v>1</v>
      </c>
      <c r="F84" s="49">
        <f>0.3*E84</f>
        <v>0.3</v>
      </c>
      <c r="G84" s="35"/>
      <c r="H84" s="35"/>
      <c r="I84" s="35"/>
      <c r="J84" s="35"/>
    </row>
    <row r="85" spans="1:10" x14ac:dyDescent="0.5">
      <c r="A85" s="35" t="s">
        <v>56</v>
      </c>
      <c r="B85" s="33">
        <f>$G$7</f>
        <v>4.2</v>
      </c>
      <c r="C85" s="33">
        <f>$H$7</f>
        <v>4.59</v>
      </c>
      <c r="D85" s="36">
        <f>C85/B85</f>
        <v>1.0928571428571427</v>
      </c>
      <c r="E85" s="36">
        <f>IF(C85&gt;4.4,1,IF(C85&gt;4.2,0.5,0))</f>
        <v>1</v>
      </c>
      <c r="F85" s="49">
        <f>0.2*E85</f>
        <v>0.2</v>
      </c>
      <c r="G85" s="35"/>
      <c r="H85" s="35"/>
      <c r="I85" s="35"/>
      <c r="J85" s="35"/>
    </row>
    <row r="86" spans="1:10" x14ac:dyDescent="0.5">
      <c r="A86" s="33" t="s">
        <v>32</v>
      </c>
      <c r="B86" s="33"/>
      <c r="C86" s="33">
        <v>2</v>
      </c>
      <c r="D86" s="33">
        <f>IF(C86&gt;11,1,IF(C86&gt;5,0.5,IF(C86&gt;2,0.3,0)))</f>
        <v>0</v>
      </c>
      <c r="E86" s="36">
        <f>0.1*D86</f>
        <v>0</v>
      </c>
      <c r="F86" s="49">
        <f>0.1*E86*10</f>
        <v>0</v>
      </c>
      <c r="G86" s="35"/>
      <c r="H86" s="35"/>
      <c r="I86" s="35"/>
      <c r="J86" s="35"/>
    </row>
    <row r="87" spans="1:10" x14ac:dyDescent="0.5">
      <c r="A87" s="33" t="s">
        <v>5</v>
      </c>
      <c r="B87" s="33"/>
      <c r="C87" s="36">
        <f>$H$9</f>
        <v>0.47</v>
      </c>
      <c r="D87" s="33">
        <f>IF(C87&gt;65%,1,0)</f>
        <v>0</v>
      </c>
      <c r="E87" s="36">
        <f>0.1*D87</f>
        <v>0</v>
      </c>
      <c r="F87" s="49">
        <f>0.1*E87*10</f>
        <v>0</v>
      </c>
      <c r="G87" s="35"/>
      <c r="H87" s="35"/>
      <c r="I87" s="35"/>
      <c r="J87" s="35"/>
    </row>
    <row r="88" spans="1:10" x14ac:dyDescent="0.5">
      <c r="A88" s="52" t="s">
        <v>6</v>
      </c>
      <c r="B88" s="35"/>
      <c r="C88" s="35"/>
      <c r="D88" s="35"/>
      <c r="E88" s="33"/>
      <c r="F88" s="37">
        <f>SUM(F83:F87)</f>
        <v>0.64999999999999991</v>
      </c>
      <c r="G88" s="73">
        <f>$B$5*F88</f>
        <v>0.12999999999999998</v>
      </c>
      <c r="H88" s="67">
        <f>I88*G88</f>
        <v>6497.3999999999987</v>
      </c>
      <c r="I88" s="51">
        <f>C81*E81</f>
        <v>49980</v>
      </c>
      <c r="J88" s="51">
        <f>SUM(H88:I88)</f>
        <v>56477.4</v>
      </c>
    </row>
    <row r="89" spans="1:10" x14ac:dyDescent="0.5">
      <c r="A89" s="30"/>
      <c r="B89" s="30"/>
      <c r="C89" s="30"/>
      <c r="D89" s="30"/>
      <c r="E89" s="30"/>
      <c r="F89" s="30"/>
      <c r="G89" s="30"/>
      <c r="H89" s="30"/>
      <c r="I89" s="30"/>
      <c r="J89" s="30"/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ДМ и АДМ</vt:lpstr>
      <vt:lpstr>ПР09_БУГРЫ</vt:lpstr>
      <vt:lpstr>ПР09_ЧАРУШ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Коровкин</dc:creator>
  <cp:lastModifiedBy>Бухгалтер</cp:lastModifiedBy>
  <cp:lastPrinted>2024-09-04T08:26:45Z</cp:lastPrinted>
  <dcterms:created xsi:type="dcterms:W3CDTF">2024-02-28T04:12:00Z</dcterms:created>
  <dcterms:modified xsi:type="dcterms:W3CDTF">2024-10-09T11:18:24Z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FCF0EB647DFF44AEBCFD46711982AEDF_13</vt:lpwstr>
  </property>
  <property fmtid="{D5CDD505-2E9C-101B-9397-08002B2CF9AE}" pid="3" name="KSOProductBuildVer">
    <vt:lpwstr>1049-12.2.0.17562</vt:lpwstr>
  </property>
</Properties>
</file>